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12120" windowHeight="8580" tabRatio="740"/>
  </bookViews>
  <sheets>
    <sheet name="فهرست " sheetId="26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1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OLE_LINK2" localSheetId="9">'9'!$C$25</definedName>
    <definedName name="_xlnm.Print_Area" localSheetId="10">'10'!$A$1:$I$24</definedName>
    <definedName name="_xlnm.Print_Area" localSheetId="11">'11'!$A$1:$I$24</definedName>
    <definedName name="_xlnm.Print_Area" localSheetId="12">'12'!$A$1:$I$22</definedName>
    <definedName name="_xlnm.Print_Area" localSheetId="13">'13'!$A$1:$I$22</definedName>
    <definedName name="_xlnm.Print_Area" localSheetId="14">'14'!$A$1:$I$22</definedName>
    <definedName name="_xlnm.Print_Area" localSheetId="15">'15'!$A$1:$I$22</definedName>
    <definedName name="_xlnm.Print_Area" localSheetId="16">'16'!$A$1:$I$22</definedName>
    <definedName name="_xlnm.Print_Area" localSheetId="4">'4'!$A$1:$J$28</definedName>
    <definedName name="_xlnm.Print_Area" localSheetId="5">'5'!$A$1:$I$26</definedName>
    <definedName name="_xlnm.Print_Area" localSheetId="6">'6'!$A$1:$K$27</definedName>
    <definedName name="_xlnm.Print_Area" localSheetId="7">'7'!$A$1:$K$25</definedName>
    <definedName name="_xlnm.Print_Area" localSheetId="8">'8'!$A$1:$K$25</definedName>
    <definedName name="_xlnm.Print_Area" localSheetId="9">'9'!$A$1:$J$25</definedName>
    <definedName name="_xlnm.Print_Area" localSheetId="2">'جدول  2 '!$A$1:$G$11</definedName>
    <definedName name="_xlnm.Print_Area" localSheetId="1">'جدول 1 '!$A$2:$G$13</definedName>
    <definedName name="_xlnm.Print_Area" localSheetId="3">'جدول 3'!$A$1:$D$39</definedName>
    <definedName name="_xlnm.Print_Area" localSheetId="0">'فهرست '!$A$1:$B$27</definedName>
    <definedName name="_xlnm.Print_Titles" localSheetId="0">'فهرست '!$1:$2</definedName>
  </definedNames>
  <calcPr calcId="124519"/>
  <fileRecoveryPr autoRecover="0"/>
</workbook>
</file>

<file path=xl/calcChain.xml><?xml version="1.0" encoding="utf-8"?>
<calcChain xmlns="http://schemas.openxmlformats.org/spreadsheetml/2006/main">
  <c r="L10" i="31"/>
  <c r="M10"/>
  <c r="N10"/>
  <c r="K10"/>
  <c r="O8"/>
  <c r="O9"/>
  <c r="L9"/>
  <c r="M9"/>
  <c r="N9"/>
  <c r="K9"/>
  <c r="L8"/>
  <c r="M8"/>
  <c r="N8"/>
  <c r="K8"/>
  <c r="E28"/>
  <c r="L7"/>
  <c r="M7"/>
  <c r="N7"/>
  <c r="K7"/>
  <c r="O6"/>
  <c r="O5"/>
  <c r="G25" i="18"/>
  <c r="E11" i="27"/>
  <c r="E9"/>
  <c r="G26" i="30"/>
  <c r="E26"/>
  <c r="G24"/>
  <c r="F7"/>
  <c r="I17" i="22"/>
  <c r="H17"/>
  <c r="F17"/>
  <c r="E17"/>
  <c r="F17" i="21"/>
  <c r="E17" i="30"/>
  <c r="E6" i="31"/>
  <c r="F6"/>
  <c r="G6"/>
  <c r="H6"/>
  <c r="E18"/>
  <c r="F18"/>
  <c r="G18"/>
  <c r="H18"/>
  <c r="H21"/>
  <c r="H16"/>
  <c r="H12"/>
  <c r="F21"/>
  <c r="F22"/>
  <c r="E12"/>
  <c r="F12"/>
  <c r="G12"/>
  <c r="G16"/>
  <c r="F16"/>
  <c r="E21"/>
  <c r="E16"/>
  <c r="I24" i="23"/>
  <c r="F20" i="10"/>
  <c r="G21" i="31"/>
  <c r="H24" i="30"/>
  <c r="E22" i="31" l="1"/>
  <c r="E24" s="1"/>
  <c r="G22"/>
  <c r="G24" s="1"/>
  <c r="F24" i="30" l="1"/>
  <c r="H22" i="31"/>
  <c r="H7" i="30"/>
  <c r="F13" i="23"/>
  <c r="E13"/>
  <c r="F14" i="22"/>
  <c r="F13" s="1"/>
  <c r="F24" i="23"/>
  <c r="E24"/>
  <c r="E14" i="22"/>
  <c r="G14" s="1"/>
  <c r="F20" i="5"/>
  <c r="E20"/>
  <c r="G13"/>
  <c r="E13" i="22" l="1"/>
  <c r="G13" i="4"/>
  <c r="G13" i="18"/>
  <c r="G13" i="19"/>
  <c r="G13" i="11"/>
  <c r="F20" i="4"/>
  <c r="E20"/>
  <c r="G13" i="22" l="1"/>
  <c r="F22" i="4" l="1"/>
  <c r="G11" i="24"/>
  <c r="G15"/>
  <c r="G17"/>
  <c r="G19"/>
  <c r="G15" i="23"/>
  <c r="H7"/>
  <c r="F7"/>
  <c r="E7"/>
  <c r="G7" s="1"/>
  <c r="I7" s="1"/>
  <c r="H7" i="22"/>
  <c r="F7"/>
  <c r="E7"/>
  <c r="G7" s="1"/>
  <c r="I7" s="1"/>
  <c r="G21" i="21"/>
  <c r="G20"/>
  <c r="G19"/>
  <c r="G10"/>
  <c r="G9"/>
  <c r="F7"/>
  <c r="E7"/>
  <c r="G5" i="19"/>
  <c r="G8"/>
  <c r="G15"/>
  <c r="G16"/>
  <c r="G19"/>
  <c r="G17" s="1"/>
  <c r="F17"/>
  <c r="F14"/>
  <c r="E14"/>
  <c r="G14" s="1"/>
  <c r="G8" i="18"/>
  <c r="G9"/>
  <c r="G16"/>
  <c r="G15"/>
  <c r="G19"/>
  <c r="F14"/>
  <c r="G6"/>
  <c r="F6"/>
  <c r="E6"/>
  <c r="E14"/>
  <c r="G14" s="1"/>
  <c r="G7" i="11"/>
  <c r="G12"/>
  <c r="G15"/>
  <c r="G18"/>
  <c r="G17" s="1"/>
  <c r="F6"/>
  <c r="E6"/>
  <c r="G5" i="5"/>
  <c r="G9"/>
  <c r="G8"/>
  <c r="G15"/>
  <c r="G18"/>
  <c r="G17" s="1"/>
  <c r="F17"/>
  <c r="F14"/>
  <c r="F6"/>
  <c r="E6"/>
  <c r="E14"/>
  <c r="G14" s="1"/>
  <c r="E17"/>
  <c r="G5" i="10"/>
  <c r="G9"/>
  <c r="G13"/>
  <c r="G15"/>
  <c r="G18"/>
  <c r="G19"/>
  <c r="F17"/>
  <c r="F14"/>
  <c r="F6"/>
  <c r="E6"/>
  <c r="E17"/>
  <c r="F17" i="9"/>
  <c r="F14"/>
  <c r="E6"/>
  <c r="E14"/>
  <c r="E17"/>
  <c r="G17" s="1"/>
  <c r="E6" i="4"/>
  <c r="E14"/>
  <c r="E17"/>
  <c r="F17"/>
  <c r="G17" s="1"/>
  <c r="F14"/>
  <c r="F6"/>
  <c r="F16" i="21"/>
  <c r="E17" i="19"/>
  <c r="F17" i="18"/>
  <c r="E17"/>
  <c r="G7" i="30"/>
  <c r="E7"/>
  <c r="F6" i="19"/>
  <c r="E6"/>
  <c r="F6" i="9"/>
  <c r="H7" i="24"/>
  <c r="F7"/>
  <c r="E7"/>
  <c r="G7" s="1"/>
  <c r="I7" s="1"/>
  <c r="H13" i="23"/>
  <c r="E13" i="21"/>
  <c r="H16" i="24"/>
  <c r="F16"/>
  <c r="E16"/>
  <c r="G16" s="1"/>
  <c r="I16" s="1"/>
  <c r="H16" i="22"/>
  <c r="F16"/>
  <c r="E16"/>
  <c r="E24" s="1"/>
  <c r="E16" i="30"/>
  <c r="G15" i="22"/>
  <c r="E14" i="30"/>
  <c r="E13" s="1"/>
  <c r="G13"/>
  <c r="G14" i="21"/>
  <c r="F13"/>
  <c r="H13" i="24"/>
  <c r="F13"/>
  <c r="E13"/>
  <c r="G13" s="1"/>
  <c r="H14" i="22"/>
  <c r="G17" i="10" l="1"/>
  <c r="G17" i="18"/>
  <c r="H13" i="22"/>
  <c r="I13" s="1"/>
  <c r="I14"/>
  <c r="F24"/>
  <c r="G16"/>
  <c r="G5" i="11"/>
  <c r="G5" i="23"/>
  <c r="E11" i="21"/>
  <c r="G11" s="1"/>
  <c r="G6"/>
  <c r="G24" i="22" l="1"/>
  <c r="E24" i="24"/>
  <c r="H24" i="23"/>
  <c r="F24" i="24"/>
  <c r="G6"/>
  <c r="G10" i="23"/>
  <c r="G26" i="22" l="1"/>
  <c r="G5" i="24"/>
  <c r="I5" s="1"/>
  <c r="I15" i="22" l="1"/>
  <c r="G17"/>
  <c r="G10"/>
  <c r="I10" s="1"/>
  <c r="G9"/>
  <c r="I9" s="1"/>
  <c r="G6"/>
  <c r="I6" s="1"/>
  <c r="G14" i="9" l="1"/>
  <c r="E14" i="10"/>
  <c r="F14" i="11"/>
  <c r="E14"/>
  <c r="G14" s="1"/>
  <c r="F17"/>
  <c r="E17"/>
  <c r="G11" i="10" l="1"/>
  <c r="G18" i="9" l="1"/>
  <c r="G10"/>
  <c r="G7"/>
  <c r="G12" i="4"/>
  <c r="G10"/>
  <c r="G9"/>
  <c r="G7"/>
  <c r="G6" s="1"/>
  <c r="G8"/>
  <c r="F20" i="18" l="1"/>
  <c r="E20"/>
  <c r="G5" i="21" l="1"/>
  <c r="G14" i="24" l="1"/>
  <c r="I14" s="1"/>
  <c r="G14" i="23"/>
  <c r="F26" i="22"/>
  <c r="I13" i="24" l="1"/>
  <c r="G5" i="4"/>
  <c r="E24" i="30"/>
  <c r="I6" i="24" l="1"/>
  <c r="H24" i="22" l="1"/>
  <c r="G12" i="9"/>
  <c r="G5" i="18"/>
  <c r="G12"/>
  <c r="G12" i="5"/>
  <c r="G12" i="10"/>
  <c r="F24" i="21"/>
  <c r="E24"/>
  <c r="G15"/>
  <c r="F11" i="27"/>
  <c r="H26" i="22" l="1"/>
  <c r="B8" i="8"/>
  <c r="C8" l="1"/>
  <c r="G9" i="23"/>
  <c r="I9" s="1"/>
  <c r="G8"/>
  <c r="I8" s="1"/>
  <c r="G12" i="21" l="1"/>
  <c r="G13"/>
  <c r="G16"/>
  <c r="G17"/>
  <c r="D11" i="28"/>
  <c r="D18" s="1"/>
  <c r="G24" i="21" l="1"/>
  <c r="G22" i="22"/>
  <c r="G22" i="24"/>
  <c r="G5" i="22"/>
  <c r="E20" i="19"/>
  <c r="E20" i="9"/>
  <c r="G16"/>
  <c r="F12" i="27"/>
  <c r="H24" i="24" l="1"/>
  <c r="I5" i="23"/>
  <c r="I5" i="22"/>
  <c r="G16" i="10"/>
  <c r="G14" s="1"/>
  <c r="G7"/>
  <c r="E11" i="28" l="1"/>
  <c r="E18" s="1"/>
  <c r="F18" s="1"/>
  <c r="G8" i="21" l="1"/>
  <c r="G7" s="1"/>
  <c r="G18"/>
  <c r="G13" i="23"/>
  <c r="I14"/>
  <c r="I13" l="1"/>
  <c r="G18" i="22"/>
  <c r="I18" s="1"/>
  <c r="G12" i="19"/>
  <c r="G11" i="18"/>
  <c r="G10"/>
  <c r="G11" i="11"/>
  <c r="G10"/>
  <c r="G9"/>
  <c r="G8"/>
  <c r="G6" s="1"/>
  <c r="G11" i="5"/>
  <c r="G10"/>
  <c r="G7"/>
  <c r="E20" i="10"/>
  <c r="G10"/>
  <c r="G8"/>
  <c r="G6" s="1"/>
  <c r="F20" i="9"/>
  <c r="F22" s="1"/>
  <c r="E22"/>
  <c r="E22" i="4"/>
  <c r="G19" i="9"/>
  <c r="G15"/>
  <c r="G13"/>
  <c r="G11"/>
  <c r="G9"/>
  <c r="G8"/>
  <c r="G6" s="1"/>
  <c r="G5"/>
  <c r="G19" i="4"/>
  <c r="G18"/>
  <c r="G16"/>
  <c r="G15"/>
  <c r="G11"/>
  <c r="G14" l="1"/>
  <c r="G6" i="5"/>
  <c r="G20"/>
  <c r="G20" i="18"/>
  <c r="G20" i="4"/>
  <c r="G22" s="1"/>
  <c r="G20" i="10"/>
  <c r="G20" i="9"/>
  <c r="G22" s="1"/>
  <c r="F17" i="28"/>
  <c r="F16"/>
  <c r="F13"/>
  <c r="F12"/>
  <c r="F11"/>
  <c r="F10"/>
  <c r="F9"/>
  <c r="F8"/>
  <c r="F7"/>
  <c r="F6"/>
  <c r="F10" i="27"/>
  <c r="F9"/>
  <c r="F8"/>
  <c r="F7"/>
  <c r="F6"/>
  <c r="E26" i="22"/>
  <c r="G8"/>
  <c r="I8" s="1"/>
  <c r="G20" i="11"/>
  <c r="F20"/>
  <c r="E20"/>
  <c r="G21" i="22" l="1"/>
  <c r="I21" s="1"/>
  <c r="G20"/>
  <c r="I20" s="1"/>
  <c r="G21" i="23"/>
  <c r="I21" s="1"/>
  <c r="G20"/>
  <c r="I20" s="1"/>
  <c r="G19"/>
  <c r="G18"/>
  <c r="I18" s="1"/>
  <c r="I19" l="1"/>
  <c r="G19" i="22"/>
  <c r="F20" i="19"/>
  <c r="I16" i="22"/>
  <c r="G16" i="23"/>
  <c r="I16" s="1"/>
  <c r="I19" i="22" l="1"/>
  <c r="G12" l="1"/>
  <c r="I12" s="1"/>
  <c r="I24" s="1"/>
  <c r="G11"/>
  <c r="I11" s="1"/>
  <c r="I26" l="1"/>
  <c r="I17" i="24"/>
  <c r="I15"/>
  <c r="G12"/>
  <c r="I12" s="1"/>
  <c r="G12" i="23"/>
  <c r="I12" s="1"/>
  <c r="G11"/>
  <c r="I11" l="1"/>
  <c r="G24"/>
  <c r="G21" i="24"/>
  <c r="G20"/>
  <c r="I20" s="1"/>
  <c r="I19"/>
  <c r="G22" i="21"/>
  <c r="I11" i="24"/>
  <c r="G10" i="19"/>
  <c r="G9" i="24"/>
  <c r="G6" i="19"/>
  <c r="G11"/>
  <c r="G10" i="24"/>
  <c r="I10" s="1"/>
  <c r="I10" i="23"/>
  <c r="G9" i="19"/>
  <c r="I15" i="23"/>
  <c r="I9" i="24" l="1"/>
  <c r="G24"/>
  <c r="I21"/>
  <c r="G20" i="19"/>
  <c r="I24" i="24" l="1"/>
</calcChain>
</file>

<file path=xl/comments1.xml><?xml version="1.0" encoding="utf-8"?>
<comments xmlns="http://schemas.openxmlformats.org/spreadsheetml/2006/main">
  <authors>
    <author>Haidar Khaled</author>
  </authors>
  <commentList>
    <comment ref="F14" authorId="0">
      <text>
        <r>
          <rPr>
            <b/>
            <sz val="8"/>
            <color indexed="81"/>
            <rFont val="Tahoma"/>
          </rPr>
          <t>Haidar Khaled: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shahad adel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تم حساب المخفض بالاسعار الثابتة للتجارة والفنادق لل9 انشطة ثم قسمة الجاري ز على المخفض 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طرح التجارة بالتسع انشطة من ز بالثابت 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>القيمه المضافه لقطاع ادارة الاعمال + ملكية دور سكن</t>
        </r>
      </text>
    </comment>
    <comment ref="G17" authorId="0">
      <text>
        <r>
          <rPr>
            <b/>
            <sz val="9"/>
            <color indexed="81"/>
            <rFont val="Tahoma"/>
            <charset val="178"/>
          </rPr>
          <t xml:space="preserve">تم جمع البنوك مع ملكية دور السكن جدول 9 =10549692.3
 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 xml:space="preserve">الجاري ماعدا النفط والبنوك/ الثابت ماعدا النفط والبنوك *100
</t>
        </r>
      </text>
    </comment>
  </commentList>
</comments>
</file>

<file path=xl/comments3.xml><?xml version="1.0" encoding="utf-8"?>
<comments xmlns="http://schemas.openxmlformats.org/spreadsheetml/2006/main">
  <authors>
    <author>shahad adel</author>
  </authors>
  <commentList>
    <comment ref="E14" authorId="0">
      <text>
        <r>
          <rPr>
            <b/>
            <sz val="9"/>
            <color indexed="81"/>
            <rFont val="Tahoma"/>
            <charset val="178"/>
          </rPr>
          <t xml:space="preserve">الفنادق عام + مج فنادق+مطاعم (خاص)
</t>
        </r>
      </text>
    </comment>
    <comment ref="E16" authorId="0">
      <text>
        <r>
          <rPr>
            <b/>
            <sz val="9"/>
            <color indexed="81"/>
            <rFont val="Tahoma"/>
            <charset val="178"/>
          </rPr>
          <t xml:space="preserve">مج القطاع العام والخاص - قطاع الاعمال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 xml:space="preserve">مجموع قطاع ادارة الاعمال+ ملكية دور سكن
</t>
        </r>
      </text>
    </comment>
  </commentList>
</comments>
</file>

<file path=xl/comments4.xml><?xml version="1.0" encoding="utf-8"?>
<comments xmlns="http://schemas.openxmlformats.org/spreadsheetml/2006/main">
  <authors>
    <author>shahad adel</author>
  </authors>
  <commentList>
    <comment ref="E16" authorId="0">
      <text>
        <r>
          <rPr>
            <sz val="9"/>
            <color indexed="81"/>
            <rFont val="Tahoma"/>
            <charset val="178"/>
          </rPr>
          <t xml:space="preserve">المجموع الكلي خاص - الخدمات المقدمة لقطاع الاعمال = وساطة مالية قطاع خاص
</t>
        </r>
      </text>
    </comment>
  </commentList>
</comments>
</file>

<file path=xl/sharedStrings.xml><?xml version="1.0" encoding="utf-8"?>
<sst xmlns="http://schemas.openxmlformats.org/spreadsheetml/2006/main" count="1167" uniqueCount="300">
  <si>
    <t>Electricity and Water</t>
  </si>
  <si>
    <t>5</t>
  </si>
  <si>
    <t>البناء والتشييد</t>
  </si>
  <si>
    <t>Building and construction</t>
  </si>
  <si>
    <t>6</t>
  </si>
  <si>
    <t>النقل والمواصلات والخزن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</si>
  <si>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</si>
  <si>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</si>
  <si>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</si>
  <si>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</si>
  <si>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</si>
  <si>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</si>
  <si>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</si>
  <si>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</si>
  <si>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</si>
  <si>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</si>
  <si>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</si>
  <si>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</si>
  <si>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</si>
  <si>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</si>
  <si>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</si>
  <si>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</si>
  <si>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</si>
  <si>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</si>
  <si>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</si>
  <si>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</si>
  <si>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</si>
  <si>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</si>
  <si>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</si>
  <si>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</si>
  <si>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</si>
  <si>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</si>
  <si>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</si>
  <si>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</si>
  <si>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</si>
  <si>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</si>
  <si>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</si>
  <si>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</si>
  <si>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</si>
  <si>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</si>
  <si>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</si>
  <si>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</si>
  <si>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</si>
  <si>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</si>
  <si>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</si>
  <si>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</si>
  <si>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</si>
  <si>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</si>
  <si>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</si>
  <si>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</si>
  <si>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</si>
  <si>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</si>
  <si>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</si>
  <si>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</si>
  <si>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</si>
  <si>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</si>
  <si>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</si>
  <si>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</si>
  <si>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</si>
  <si>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</si>
  <si>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</si>
  <si>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</si>
  <si>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</si>
  <si>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</si>
  <si>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</si>
  <si>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</si>
  <si>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</si>
  <si>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</si>
  <si>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</si>
  <si>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</si>
  <si>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</si>
  <si>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</si>
  <si>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</si>
  <si>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</si>
  <si>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</si>
  <si>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</si>
  <si>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</si>
  <si>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</si>
  <si>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</si>
  <si>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</si>
  <si>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</si>
  <si>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</si>
  <si>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</si>
  <si>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</si>
  <si>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</si>
  <si>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</si>
  <si>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</si>
  <si>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</si>
  <si>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</si>
  <si>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</si>
  <si>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</si>
  <si>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</si>
  <si>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</si>
  <si>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</si>
  <si>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</si>
  <si>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</si>
  <si>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</si>
  <si>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</si>
  <si>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</si>
  <si>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>مجموع الانشطة السلعية</t>
  </si>
  <si>
    <t>مجموع الانشطة التوزيعية</t>
  </si>
  <si>
    <t>مجموع الانشطة الخدمية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</si>
  <si>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</si>
  <si>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</si>
  <si>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</si>
  <si>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</si>
  <si>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</si>
  <si>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</si>
  <si>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</si>
  <si>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</si>
  <si>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</si>
  <si>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</si>
  <si>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</si>
  <si>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</si>
  <si>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</si>
  <si>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</si>
  <si>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</si>
  <si>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</si>
  <si>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</si>
  <si>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</si>
  <si>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</si>
  <si>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</si>
  <si>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</si>
  <si>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</si>
  <si>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</si>
  <si>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</si>
  <si>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</si>
  <si>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</si>
  <si>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</si>
  <si>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</si>
  <si>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</si>
  <si>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</si>
  <si>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</si>
  <si>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</si>
  <si>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النقل والتخزين والأتصالات 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</si>
  <si>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</si>
  <si>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</si>
  <si>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</si>
  <si>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</si>
  <si>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</si>
  <si>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</si>
  <si>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</si>
  <si>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</si>
  <si>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</si>
  <si>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</si>
  <si>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</si>
  <si>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</si>
  <si>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</si>
  <si>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</si>
  <si>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</si>
  <si>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</si>
  <si>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</si>
  <si>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</si>
  <si>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</si>
  <si>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</si>
  <si>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</si>
  <si>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</si>
  <si>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</si>
  <si>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</si>
  <si>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</si>
  <si>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</si>
  <si>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</si>
  <si>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</si>
  <si>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</si>
  <si>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>Imputed Bank Service Charge</t>
  </si>
  <si>
    <t xml:space="preserve">Total </t>
  </si>
  <si>
    <t>المحتويات</t>
  </si>
  <si>
    <t>العناوين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</si>
  <si>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</si>
  <si>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</si>
  <si>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</si>
  <si>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</si>
  <si>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</si>
  <si>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الدخل القومي بالاسعار الجارية  (مليار دينار)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</si>
  <si>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</si>
  <si>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</si>
  <si>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</si>
  <si>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</si>
  <si>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متوسط نصيب الفرد من الناتج المحلي بالاسعار الجارية (الف دولار)</t>
  </si>
  <si>
    <t>National Income at current prices (Billion ID)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</si>
  <si>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</si>
  <si>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</si>
  <si>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</si>
  <si>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</si>
  <si>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</si>
  <si>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Minus:Imputed bank service charge</t>
  </si>
  <si>
    <t>Commodity Activities</t>
  </si>
  <si>
    <t>Distribution Activies</t>
  </si>
  <si>
    <t>Services Activities</t>
  </si>
  <si>
    <t>Minus: Imputed bank service charge</t>
  </si>
  <si>
    <t>Minus: Imputed Bank Service Charge</t>
  </si>
  <si>
    <t>النقل والاتصلات والخزن</t>
  </si>
  <si>
    <t>الانفاق الاستهلاكي العائلي</t>
  </si>
  <si>
    <t>Private final consumpition expenditure</t>
  </si>
  <si>
    <t>الانفاق الاستهلاكي الحكومي</t>
  </si>
  <si>
    <t>Government final consumpition expenditure</t>
  </si>
  <si>
    <t>اجمالي تكوين رأس المال الثابت</t>
  </si>
  <si>
    <t>Gross fixed capital formation</t>
  </si>
  <si>
    <t>Change in stocks</t>
  </si>
  <si>
    <t>الصادرات من السلع والخدمات</t>
  </si>
  <si>
    <t>Exports of goods and services</t>
  </si>
  <si>
    <t>ناقصاً:الأستيرادات من السلع والخدمات</t>
  </si>
  <si>
    <t>(-)Imports of goods and services</t>
  </si>
  <si>
    <t>الأنفاق على الناتج المحلي الأجمالي</t>
  </si>
  <si>
    <t>Expenditures on GDP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</si>
  <si>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</si>
  <si>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</si>
  <si>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</si>
  <si>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</si>
  <si>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</si>
  <si>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</si>
  <si>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</si>
  <si>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</si>
  <si>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</si>
  <si>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</si>
  <si>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</si>
  <si>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</si>
  <si>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</si>
  <si>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</si>
  <si>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</si>
  <si>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</si>
  <si>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</si>
  <si>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</si>
  <si>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 xml:space="preserve">     رسم الخدمة المحتسب </t>
  </si>
  <si>
    <t>بالاسعار الثابتة  (2007=100)</t>
  </si>
  <si>
    <t>Relative share (%)</t>
  </si>
  <si>
    <t>At constant prices (2007=100)</t>
  </si>
  <si>
    <t>الناتج المحلي الاجمالي بالاسعار الثابتة (2007=100) (مليار دينار)</t>
  </si>
  <si>
    <t>Gross Domestic Product at constant  prices(2007=100) (Billion ID)</t>
  </si>
  <si>
    <t>2</t>
  </si>
  <si>
    <t>ــــ</t>
  </si>
  <si>
    <t>الصفحة</t>
  </si>
  <si>
    <t>الجداول التفصيلية</t>
  </si>
  <si>
    <t>الاشكال البيانية</t>
  </si>
  <si>
    <t>مديرية الحسابات القومية - الجهاز المركزي للإحصاء / العراق</t>
  </si>
  <si>
    <t>معدل التغير السنوي  %</t>
  </si>
  <si>
    <t>معدل التغير السنوي %</t>
  </si>
  <si>
    <t xml:space="preserve">(ــ) لا توجد بيانات </t>
  </si>
  <si>
    <t>1-2</t>
  </si>
  <si>
    <t>1-8</t>
  </si>
  <si>
    <t>2-8</t>
  </si>
  <si>
    <t>1-9</t>
  </si>
  <si>
    <t>2-9</t>
  </si>
  <si>
    <t>التغير في المخزون</t>
  </si>
  <si>
    <t xml:space="preserve">جدول (1) الدخل القومي والناتج المحلي الاجمالي ومتوسط نصيب الفرد لكل منهما لسنتي 2015 و 2016 </t>
  </si>
  <si>
    <t>جدول (2)  الناتج المحلي الأجمالي بأسعار السوق لسنتي 2015 و 2016 (مليار دينار)</t>
  </si>
  <si>
    <t>جدول (4) الناتج المحلي الإجمالي لسنة 2016 حسب الأنشطة الإقتصادية  بالأسعار الجارية والاسعار الثابتة ( 2007=100) (مليون دينار) والاهميات النسبية لكل منهما (%)</t>
  </si>
  <si>
    <t>جدول (3) الناتج المحلي الاجمالي بالاسعار الاساسية الجارية حسب مجموعات الانشطة ( السلعية، التوزيعية، الخدمية) لسنة 2016 (مليار دينار)</t>
  </si>
  <si>
    <t>جدول (5) الناتج المحلي الاجمالي حسب الانشطة والقطاعات (العام، الخاص) بالاسعار الجارية لسنة 2016 (مليون دينار)</t>
  </si>
  <si>
    <t>جدول (6) قيمة الانتاج الاجمالي والقيمة المضافة الاجمالية وعناصرها حسب الانشطة الاقتصادية بالاسعار الجارية لسنة 2016 (مليون دينار)</t>
  </si>
  <si>
    <t>جدول (7) قيمة الانتاج الاجمالي والقيمة المضافة  الاجمالية وعناصرها  حسب الانشطة الاقتصادية بالاسعار الجارية للقطاع العام لسنة 2016 (مليون دينار)</t>
  </si>
  <si>
    <t>جدول (8) قيمة الانتاج الاجمالي والقيمة المضافة  الاجمالية وعناصرها  حسب الانشطة الاقتصادية بالاسعار الجارية للقطاع الخاص لسنة 2016 (مليون دينار)</t>
  </si>
  <si>
    <t>جدول (10) قيمة الانتاج الاجمالي والقيمة المضافة  الاجمالية حسب الانشطة الاقتصادية بالاسعار الجارية لسنة 2016 (مليون دينار)</t>
  </si>
  <si>
    <t>جدول (11) القيمة المضافة  الاجمالية وعناصرها  حسب الانشطة الاقتصادية بالاسعار الجارية لسنة 2016 (مليون دينار)</t>
  </si>
  <si>
    <t>جدول (12) الناتج المحلي الاجمالي حسب الانشطة والقطاعين ( العام، الخاص) بالاسعار الجارية لسنة 2016 (مليون دينار)</t>
  </si>
  <si>
    <t>جدول (13) قيمة الانتاج الاجمالي والقيمة المضافة  الاجمالية حسب الانشطة الاقتصادية بالاسعار الجارية  للقطاع العام لسنة 2016 (مليون دينار)</t>
  </si>
  <si>
    <t>جدول (14) القيمة المضافة  الاجمالية وعناصرها  حسب الانشطة الاقتصادية بالاسعار الجارية  للقطاع العام لسنة 2016 (مليون دينار)</t>
  </si>
  <si>
    <t>جدول (15) قيمة الانتاج الاجمالي والقيمة المضافة  الاجمالية حسب الانشطة الاقتصادية بالاسعار الجارية  للقطاع الخاص لسنة 2016 (مليون دينار)</t>
  </si>
  <si>
    <t>جدول (16) القيمة المضافة  الاجمالية وعناصرها  حسب الانشطة الاقتصادية بالاسعار الجارية  للقطاع الخاص لسنة 2016 (مليون دينار)</t>
  </si>
  <si>
    <t>شكل (1) الناتج المحلي الاجمالي بالاسعار الاساسية الجارية حسب مجموعات الانشطة (السلعية، التوزيعية، الخدمية) لسنة 2016 (%)</t>
  </si>
  <si>
    <t>جدول (2)  الناتج المحلي الأجمالي بأسعار السوق لسنتي 2015 &amp; 2016   (مليار دينار)</t>
  </si>
  <si>
    <t>Table (2)  Gross Domestic Product at Market prices for the years 2015 &amp; 2016 (Billion I.D.)</t>
  </si>
  <si>
    <t>(-)</t>
  </si>
  <si>
    <t>جدول (3) الناتج المحلي الإجمالي بالأسعار الأساسية الجارية حسب مجموعات الأنشطة ( السلعية ، التوزيعية ، الخدمية) لسنة 2016 (مليار دينار)</t>
  </si>
  <si>
    <t>Table (3): Gross Domestic Product at basic current prices by Activities Group (Commodity, Distribution and Services) for the year 2016 (Billion I.D.)</t>
  </si>
  <si>
    <t xml:space="preserve">جدول (4)  الناتج المحلي الإجمالي لسنة 2016 حسب الأنشطة الإقتصادية  بالأسعار الجارية والأسعار الثابتة (2007=100) (مليون دينار) والاهميات النسبية لكل منهما (%) </t>
  </si>
  <si>
    <t>Table (4) Gross Domestic Product For the year 2016 by Economic Activities at Current &amp; Constant prices (2007=100) (Million I.D)  &amp; Relative Share for them (%)</t>
  </si>
  <si>
    <t>جدول (5) الناتج المحلي الأجمالي حسب الأنشطة والقطاعات (العام، الخاص) بالأسعار الجارية لسنة 2016 (مليون دينار)</t>
  </si>
  <si>
    <t>Table (5) Gross Domestic Product by Economic Activities , Sectors ( Public, Private ) at Current Prices for The Year 2016 (Million I.D.)</t>
  </si>
  <si>
    <t xml:space="preserve">جدول (6) قيمة الأنتاج الإجمالي والقيمة المضافة الإجمالية وعناصرها حسب الأنشطة الإقتصادية بالأسعار الجارية لسنة 2016 (مليون دينار) </t>
  </si>
  <si>
    <t>TABLE (6) Value of Gross Production, Gross Value Added and Its Compenents by Economic Activities at Current Prices for the year 2016 (Million I.D.)</t>
  </si>
  <si>
    <t xml:space="preserve">جدول (7) قيمة الأنتاج الإجمالي والقيمة المضافة  الإجمالية وعناصرها  حسب الأنشطة الإقتصادية بالأسعار الجارية للقطاع العام لسنة 2016 (مليون دينار) </t>
  </si>
  <si>
    <t>TABLE (7) Value for Gross Production, Gross Value Added and Its Compenents by Economic Activities, Public Sector at Current Prices for the year 2016 (Million I.D.)</t>
  </si>
  <si>
    <t xml:space="preserve">جدول (8) قيمة الأنتاج الإجمالي والقيمة المضافة  الإجمالية وعناصرها  حسب الأنشطة الإقتصادية بالأسعار الجارية للقطاع الخاص لسنة 2016 (مليون دينار) </t>
  </si>
  <si>
    <t>TABLE (8) Value of Gross Production, Gross Value Added and Its Compenents by Economic Activities, Private Sector at Current Prices for the year 2016 (Million I.D.)</t>
  </si>
  <si>
    <t>جدول (11) القيمة المضافة  الإجمالية وعناصرها  حسب الأنشطة الإقتصادية بالأسعار الجارية لسنة 2016 (مليون دينار)</t>
  </si>
  <si>
    <t>Table (11) Gross Value Added and its Components By Economic Activity at Current Prices for The Year 2016 (Million I.D.)</t>
  </si>
  <si>
    <t>جدول (12) الناتج المحلي الإجمالي حسب الأنشطة والقطاعين ( العام، الخاص) بالأسعار الجارية لسنة 2016 (مليون دينار)</t>
  </si>
  <si>
    <t>Table (12) Gross Domestic Product By Economic Activities and Sectors ( Public, Private ) at Current Prices for The Year 2016 (Million I.D.)</t>
  </si>
  <si>
    <t xml:space="preserve">جدول (13) قيمة الأنتاج الإجمالي والقيمة المضافة  الإجمالية حسب الأنشطة الإقتصادية بالأسعار الجارية  للقطاع العام لسنة 2016 (مليون دينار) </t>
  </si>
  <si>
    <t>Table (13) Value Of Gross Production, Gross Value Added By Economic Activities, Public Sector at Current Prices for The Year 2016 (Million I.D.)</t>
  </si>
  <si>
    <t xml:space="preserve">جدول (16) القيمة المضافة  الإجمالية وعناصرها  حسب الأنشطة الإقتصادية بالأسعار الجارية  للقطاع الخاص لسنة 2016 (مليون دينار) </t>
  </si>
  <si>
    <t>Table (16) Gross Value Added and its Components By Economic Activities, Private Sector at Current Prices for The Year 2016 (Million I.D.)</t>
  </si>
  <si>
    <t xml:space="preserve">جدول (15) قيمة الإنتاج الأجمالي والقيمة المضافة  الإجمالية حسب الأنشطة الإقتصادية بالأسعار الجارية  للقطاع الخاص لسنة 2016 (مليون دينار) </t>
  </si>
  <si>
    <t>Table (15) Value Of Gross Production, Gross Value Added By Economic Activities, Private Sector at Current Prices for The Year 2016 (Million I.D.)</t>
  </si>
  <si>
    <t xml:space="preserve">جدول (14) القيمة المضافة  الإجمالية وعناصرها  حسب الأنشطة الإقتصادية بالأسعار الجارية  للقطاع العام لسنة 2016 (مليون دينار) </t>
  </si>
  <si>
    <t>Table (14) Gross Value Added and its Components By Economic Activities, Public Sector at Current Prices for The Year 2016 (Million I.D.)</t>
  </si>
  <si>
    <t>جدول (10) قيمة الأنتاج الإجمالي والقيمة المضافة  الإجمالية حسب الأنشطة الإقتصادية بالأسعار الجارية لسنة 2016 (مليون دينار)</t>
  </si>
  <si>
    <t>Table (10) Value Of Gross Production, Gross Value Added By Economic Activity at Current Prices for The Year 2016 (Million I.D.)</t>
  </si>
  <si>
    <t xml:space="preserve">1809671.3 (-) </t>
  </si>
  <si>
    <t>(-) 1809671.3</t>
  </si>
  <si>
    <t>جدول (9)  الناتج المحلي الإجمالي لسنة 2016 حسب الأنشطة الإقتصادية  بالأسعار الجارية والأسعار الثابتة (2007=100) (مليون دينار) والاهميات النسبية لكل منهما (%)</t>
  </si>
  <si>
    <t>جدول (1): الدخل القومي والناتج المحلي الإجمالي ومتوسط نصيب الفرد لكل منهما لسنتي 2015 &amp; 2016</t>
  </si>
  <si>
    <t>Table (1): National Income, Gross Domestic Product and Per Capita for the years 2015 &amp; 2016</t>
  </si>
  <si>
    <t>جدول (9) الناتج المحلي الإجمالي لسنة 2016 حسب الأنشطة الإقتصادية  بالأسعار الجارية والاسعار الثابتة (2007=100) (مليون دينار) والاهميات النسبية لكل منهما (%)</t>
  </si>
  <si>
    <t xml:space="preserve">نشاط النفط الخام لايشمل إنتاج وصادرات إقليم كردستان خارج شركة سومو </t>
  </si>
  <si>
    <t>*</t>
  </si>
  <si>
    <t>النفط الخام *</t>
  </si>
  <si>
    <t xml:space="preserve">* نشاط النفط الخام لايشمل إنتاج وصادرات إقليم كردستان خارج شركة سومو </t>
  </si>
  <si>
    <t xml:space="preserve">Table (9) Gross Domestic Product For the year 2016 by Economic Activities at Current &amp; Constant prices (2007=100) (Million I.D) &amp; Relative Share for them (%)        </t>
  </si>
</sst>
</file>

<file path=xl/styles.xml><?xml version="1.0" encoding="utf-8"?>
<styleSheet xmlns="http://schemas.openxmlformats.org/spreadsheetml/2006/main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_-* #,##0.0_-;_-* #,##0.0\-;_-* &quot;-&quot;??_-;_-@_-"/>
    <numFmt numFmtId="169" formatCode="0.00000000000"/>
    <numFmt numFmtId="170" formatCode="_(* #,##0.0_);_(* \(#,##0.0\);_(* &quot;-&quot;??_);_(@_)"/>
  </numFmts>
  <fonts count="32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6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14"/>
      <name val="Arial"/>
      <family val="2"/>
    </font>
    <font>
      <sz val="10"/>
      <name val="Arial"/>
      <family val="2"/>
    </font>
    <font>
      <b/>
      <sz val="9"/>
      <color indexed="81"/>
      <name val="Tahoma"/>
      <charset val="178"/>
    </font>
    <font>
      <sz val="9"/>
      <color indexed="81"/>
      <name val="Tahoma"/>
      <charset val="178"/>
    </font>
    <font>
      <b/>
      <sz val="9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L-Mohanad Bold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Border="1"/>
    <xf numFmtId="0" fontId="7" fillId="0" borderId="7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49" fontId="4" fillId="0" borderId="1" xfId="0" applyNumberFormat="1" applyFont="1" applyBorder="1" applyAlignment="1"/>
    <xf numFmtId="0" fontId="15" fillId="0" borderId="0" xfId="0" applyFont="1" applyBorder="1"/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49" fontId="3" fillId="0" borderId="1" xfId="0" applyNumberFormat="1" applyFont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18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Font="1" applyBorder="1"/>
    <xf numFmtId="2" fontId="0" fillId="0" borderId="0" xfId="0" applyNumberFormat="1" applyAlignment="1">
      <alignment horizontal="left"/>
    </xf>
    <xf numFmtId="0" fontId="0" fillId="0" borderId="0" xfId="0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 readingOrder="2"/>
    </xf>
    <xf numFmtId="0" fontId="7" fillId="0" borderId="16" xfId="0" applyFont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/>
    <xf numFmtId="0" fontId="4" fillId="0" borderId="0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20" fillId="0" borderId="0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9" fillId="0" borderId="0" xfId="0" applyNumberFormat="1" applyFont="1" applyBorder="1"/>
    <xf numFmtId="0" fontId="22" fillId="3" borderId="3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2" fontId="0" fillId="0" borderId="0" xfId="0" applyNumberFormat="1"/>
    <xf numFmtId="165" fontId="0" fillId="0" borderId="0" xfId="0" applyNumberFormat="1"/>
    <xf numFmtId="49" fontId="1" fillId="0" borderId="0" xfId="0" applyNumberFormat="1" applyFont="1" applyBorder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/>
    <xf numFmtId="0" fontId="1" fillId="0" borderId="0" xfId="0" applyNumberFormat="1" applyFont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5" fontId="0" fillId="0" borderId="0" xfId="0" applyNumberFormat="1" applyFill="1" applyBorder="1" applyAlignment="1">
      <alignment vertical="center"/>
    </xf>
    <xf numFmtId="0" fontId="8" fillId="0" borderId="4" xfId="0" applyNumberFormat="1" applyFont="1" applyBorder="1" applyAlignment="1">
      <alignment horizontal="left" vertical="center" wrapText="1"/>
    </xf>
    <xf numFmtId="168" fontId="0" fillId="0" borderId="0" xfId="6" applyNumberFormat="1" applyFont="1" applyAlignment="1">
      <alignment vertical="center"/>
    </xf>
    <xf numFmtId="165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 wrapText="1"/>
    </xf>
    <xf numFmtId="165" fontId="0" fillId="6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3" fillId="8" borderId="0" xfId="0" applyNumberFormat="1" applyFont="1" applyFill="1" applyBorder="1" applyAlignment="1">
      <alignment horizontal="left" vertical="center"/>
    </xf>
    <xf numFmtId="165" fontId="20" fillId="8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10" fillId="8" borderId="0" xfId="0" applyNumberFormat="1" applyFont="1" applyFill="1" applyBorder="1" applyAlignment="1">
      <alignment horizontal="left" vertical="center"/>
    </xf>
    <xf numFmtId="165" fontId="23" fillId="8" borderId="0" xfId="0" applyNumberFormat="1" applyFont="1" applyFill="1" applyBorder="1" applyAlignment="1">
      <alignment horizontal="left" vertical="center"/>
    </xf>
    <xf numFmtId="165" fontId="5" fillId="9" borderId="28" xfId="0" applyNumberFormat="1" applyFont="1" applyFill="1" applyBorder="1" applyAlignment="1">
      <alignment horizontal="center" vertical="center"/>
    </xf>
    <xf numFmtId="165" fontId="5" fillId="9" borderId="34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right" vertical="center"/>
    </xf>
    <xf numFmtId="165" fontId="5" fillId="0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28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left" vertical="center" wrapText="1"/>
    </xf>
    <xf numFmtId="169" fontId="0" fillId="0" borderId="0" xfId="0" applyNumberFormat="1" applyBorder="1"/>
    <xf numFmtId="0" fontId="17" fillId="0" borderId="0" xfId="0" applyFont="1" applyAlignment="1">
      <alignment vertical="center" wrapText="1"/>
    </xf>
    <xf numFmtId="0" fontId="0" fillId="0" borderId="0" xfId="0" applyFill="1"/>
    <xf numFmtId="165" fontId="7" fillId="0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9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/>
    <xf numFmtId="165" fontId="6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0" fontId="5" fillId="0" borderId="1" xfId="0" applyFont="1" applyBorder="1" applyAlignment="1">
      <alignment horizontal="right" vertical="center"/>
    </xf>
    <xf numFmtId="165" fontId="12" fillId="0" borderId="0" xfId="0" applyNumberFormat="1" applyFont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0" fillId="5" borderId="0" xfId="0" applyNumberFormat="1" applyFill="1" applyAlignment="1">
      <alignment vertical="center"/>
    </xf>
    <xf numFmtId="2" fontId="1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right" vertical="center" textRotation="180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 textRotation="180"/>
    </xf>
    <xf numFmtId="0" fontId="22" fillId="3" borderId="3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wrapText="1"/>
    </xf>
    <xf numFmtId="0" fontId="0" fillId="0" borderId="41" xfId="0" applyBorder="1"/>
    <xf numFmtId="0" fontId="13" fillId="0" borderId="41" xfId="0" applyFont="1" applyBorder="1" applyAlignment="1">
      <alignment horizontal="center" textRotation="90"/>
    </xf>
    <xf numFmtId="0" fontId="10" fillId="0" borderId="14" xfId="0" applyFont="1" applyBorder="1" applyAlignment="1">
      <alignment horizontal="right" vertical="center"/>
    </xf>
    <xf numFmtId="0" fontId="0" fillId="0" borderId="14" xfId="0" applyBorder="1"/>
    <xf numFmtId="0" fontId="10" fillId="0" borderId="14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13" fillId="0" borderId="41" xfId="0" applyFont="1" applyFill="1" applyBorder="1" applyAlignment="1">
      <alignment horizontal="center" textRotation="90"/>
    </xf>
    <xf numFmtId="1" fontId="13" fillId="0" borderId="41" xfId="0" applyNumberFormat="1" applyFont="1" applyBorder="1" applyAlignment="1">
      <alignment horizontal="center" textRotation="90"/>
    </xf>
    <xf numFmtId="1" fontId="13" fillId="0" borderId="41" xfId="0" applyNumberFormat="1" applyFont="1" applyFill="1" applyBorder="1" applyAlignment="1">
      <alignment horizontal="center" textRotation="90"/>
    </xf>
    <xf numFmtId="0" fontId="0" fillId="0" borderId="41" xfId="0" applyFill="1" applyBorder="1"/>
    <xf numFmtId="0" fontId="0" fillId="0" borderId="41" xfId="0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textRotation="90" wrapText="1"/>
    </xf>
    <xf numFmtId="0" fontId="0" fillId="0" borderId="0" xfId="0" applyFill="1" applyBorder="1" applyAlignment="1"/>
    <xf numFmtId="2" fontId="0" fillId="0" borderId="0" xfId="0" applyNumberFormat="1" applyFill="1" applyBorder="1"/>
    <xf numFmtId="166" fontId="0" fillId="0" borderId="0" xfId="0" applyNumberFormat="1" applyFill="1" applyAlignment="1">
      <alignment vertical="center"/>
    </xf>
    <xf numFmtId="0" fontId="13" fillId="0" borderId="0" xfId="0" applyFont="1" applyFill="1" applyBorder="1" applyAlignment="1">
      <alignment horizontal="right" vertical="center" textRotation="180"/>
    </xf>
    <xf numFmtId="49" fontId="6" fillId="0" borderId="0" xfId="0" applyNumberFormat="1" applyFont="1" applyFill="1" applyBorder="1" applyAlignment="1"/>
    <xf numFmtId="0" fontId="0" fillId="0" borderId="0" xfId="0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right" vertical="center" textRotation="180"/>
    </xf>
    <xf numFmtId="49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textRotation="180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 readingOrder="2"/>
    </xf>
    <xf numFmtId="165" fontId="7" fillId="10" borderId="28" xfId="0" applyNumberFormat="1" applyFont="1" applyFill="1" applyBorder="1" applyAlignment="1">
      <alignment horizontal="right" vertical="center"/>
    </xf>
    <xf numFmtId="165" fontId="7" fillId="10" borderId="21" xfId="0" applyNumberFormat="1" applyFont="1" applyFill="1" applyBorder="1" applyAlignment="1">
      <alignment horizontal="right" vertical="center"/>
    </xf>
    <xf numFmtId="165" fontId="7" fillId="10" borderId="25" xfId="0" applyNumberFormat="1" applyFont="1" applyFill="1" applyBorder="1" applyAlignment="1">
      <alignment horizontal="right" vertical="center"/>
    </xf>
    <xf numFmtId="165" fontId="5" fillId="10" borderId="28" xfId="0" applyNumberFormat="1" applyFont="1" applyFill="1" applyBorder="1" applyAlignment="1">
      <alignment horizontal="right" vertical="center"/>
    </xf>
    <xf numFmtId="165" fontId="5" fillId="10" borderId="21" xfId="0" applyNumberFormat="1" applyFont="1" applyFill="1" applyBorder="1" applyAlignment="1">
      <alignment horizontal="right" vertical="center"/>
    </xf>
    <xf numFmtId="165" fontId="5" fillId="10" borderId="25" xfId="0" applyNumberFormat="1" applyFont="1" applyFill="1" applyBorder="1" applyAlignment="1">
      <alignment horizontal="right" vertical="center"/>
    </xf>
    <xf numFmtId="165" fontId="5" fillId="10" borderId="29" xfId="0" applyNumberFormat="1" applyFont="1" applyFill="1" applyBorder="1" applyAlignment="1">
      <alignment horizontal="right" vertical="center"/>
    </xf>
    <xf numFmtId="165" fontId="5" fillId="10" borderId="29" xfId="6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5" fillId="0" borderId="29" xfId="0" applyNumberFormat="1" applyFont="1" applyFill="1" applyBorder="1" applyAlignment="1">
      <alignment horizontal="right" vertical="center"/>
    </xf>
    <xf numFmtId="2" fontId="5" fillId="0" borderId="29" xfId="0" applyNumberFormat="1" applyFont="1" applyFill="1" applyBorder="1" applyAlignment="1">
      <alignment horizontal="left" vertical="center" wrapText="1"/>
    </xf>
    <xf numFmtId="2" fontId="5" fillId="0" borderId="25" xfId="0" applyNumberFormat="1" applyFont="1" applyFill="1" applyBorder="1" applyAlignment="1">
      <alignment horizontal="right" vertical="center"/>
    </xf>
    <xf numFmtId="2" fontId="5" fillId="10" borderId="25" xfId="0" applyNumberFormat="1" applyFont="1" applyFill="1" applyBorder="1" applyAlignment="1">
      <alignment horizontal="right" vertical="center"/>
    </xf>
    <xf numFmtId="2" fontId="5" fillId="10" borderId="28" xfId="0" applyNumberFormat="1" applyFont="1" applyFill="1" applyBorder="1" applyAlignment="1">
      <alignment horizontal="right" vertical="center"/>
    </xf>
    <xf numFmtId="2" fontId="5" fillId="10" borderId="21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4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4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30" fillId="0" borderId="0" xfId="0" applyFont="1"/>
    <xf numFmtId="0" fontId="17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165" fontId="5" fillId="0" borderId="0" xfId="0" applyNumberFormat="1" applyFont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9" xfId="6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vertical="center" wrapText="1"/>
    </xf>
    <xf numFmtId="165" fontId="7" fillId="0" borderId="21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vertical="center" wrapText="1"/>
    </xf>
    <xf numFmtId="165" fontId="7" fillId="10" borderId="1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0" xfId="0" applyNumberFormat="1" applyFont="1" applyAlignment="1">
      <alignment vertical="center" wrapText="1"/>
    </xf>
    <xf numFmtId="165" fontId="8" fillId="10" borderId="0" xfId="0" applyNumberFormat="1" applyFont="1" applyFill="1" applyAlignment="1">
      <alignment vertical="center"/>
    </xf>
    <xf numFmtId="165" fontId="7" fillId="10" borderId="2" xfId="0" applyNumberFormat="1" applyFont="1" applyFill="1" applyBorder="1" applyAlignment="1">
      <alignment vertical="center" wrapText="1"/>
    </xf>
    <xf numFmtId="165" fontId="7" fillId="10" borderId="15" xfId="0" applyNumberFormat="1" applyFont="1" applyFill="1" applyBorder="1" applyAlignment="1">
      <alignment vertical="center" wrapText="1"/>
    </xf>
    <xf numFmtId="165" fontId="7" fillId="10" borderId="4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10" borderId="9" xfId="0" applyNumberFormat="1" applyFont="1" applyFill="1" applyBorder="1" applyAlignment="1">
      <alignment vertical="center" wrapText="1"/>
    </xf>
    <xf numFmtId="165" fontId="7" fillId="10" borderId="2" xfId="0" applyNumberFormat="1" applyFont="1" applyFill="1" applyBorder="1" applyAlignment="1">
      <alignment horizontal="left"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9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9" borderId="14" xfId="0" applyNumberFormat="1" applyFont="1" applyFill="1" applyBorder="1" applyAlignment="1">
      <alignment vertical="center" wrapText="1"/>
    </xf>
    <xf numFmtId="2" fontId="7" fillId="10" borderId="2" xfId="0" applyNumberFormat="1" applyFont="1" applyFill="1" applyBorder="1" applyAlignment="1">
      <alignment vertical="center" wrapText="1"/>
    </xf>
    <xf numFmtId="165" fontId="7" fillId="10" borderId="5" xfId="0" applyNumberFormat="1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vertical="center" wrapText="1"/>
    </xf>
    <xf numFmtId="2" fontId="7" fillId="10" borderId="4" xfId="0" applyNumberFormat="1" applyFont="1" applyFill="1" applyBorder="1" applyAlignment="1">
      <alignment vertical="center" wrapText="1"/>
    </xf>
    <xf numFmtId="165" fontId="7" fillId="10" borderId="4" xfId="0" applyNumberFormat="1" applyFont="1" applyFill="1" applyBorder="1" applyAlignment="1">
      <alignment vertical="center"/>
    </xf>
    <xf numFmtId="2" fontId="7" fillId="0" borderId="4" xfId="0" applyNumberFormat="1" applyFont="1" applyFill="1" applyBorder="1" applyAlignment="1">
      <alignment vertical="center" wrapText="1"/>
    </xf>
    <xf numFmtId="165" fontId="7" fillId="4" borderId="4" xfId="0" applyNumberFormat="1" applyFont="1" applyFill="1" applyBorder="1" applyAlignment="1">
      <alignment vertical="center" wrapText="1"/>
    </xf>
    <xf numFmtId="2" fontId="7" fillId="4" borderId="4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vertical="center" wrapText="1"/>
    </xf>
    <xf numFmtId="2" fontId="7" fillId="4" borderId="7" xfId="0" applyNumberFormat="1" applyFont="1" applyFill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7" borderId="13" xfId="0" applyNumberFormat="1" applyFont="1" applyFill="1" applyBorder="1" applyAlignment="1">
      <alignment vertical="center" wrapText="1"/>
    </xf>
    <xf numFmtId="165" fontId="7" fillId="7" borderId="12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top" textRotation="90"/>
    </xf>
    <xf numFmtId="0" fontId="6" fillId="0" borderId="1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readingOrder="2"/>
    </xf>
    <xf numFmtId="0" fontId="5" fillId="0" borderId="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</cellXfs>
  <cellStyles count="8">
    <cellStyle name="Comma" xfId="6" builtinId="3"/>
    <cellStyle name="Comma 2" xfId="7"/>
    <cellStyle name="Normal" xfId="0" builtinId="0"/>
    <cellStyle name="Normal 2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1200" b="1">
                <a:cs typeface="+mj-cs"/>
              </a:defRPr>
            </a:pPr>
            <a:r>
              <a:rPr lang="ar-SA" sz="1200" b="1">
                <a:cs typeface="+mj-cs"/>
              </a:rPr>
              <a:t>شكل (1) الناتج المحلي الاجمالي بالاسعار الاساسية الجارية حسب مجموعات الانشطة (السلعية ، التوزيعية ، الخدمية) لسنة </a:t>
            </a:r>
            <a:r>
              <a:rPr lang="en-US" sz="1200" b="1">
                <a:cs typeface="+mj-cs"/>
              </a:rPr>
              <a:t>6</a:t>
            </a:r>
            <a:r>
              <a:rPr lang="ar-SA" sz="1200" b="1">
                <a:cs typeface="+mj-cs"/>
              </a:rPr>
              <a:t>201 </a:t>
            </a:r>
            <a:endParaRPr lang="en-US" sz="1200" b="1">
              <a:cs typeface="+mj-cs"/>
            </a:endParaRPr>
          </a:p>
          <a:p>
            <a:pPr algn="ctr">
              <a:defRPr sz="1200" b="1">
                <a:cs typeface="+mj-cs"/>
              </a:defRPr>
            </a:pPr>
            <a:r>
              <a:rPr lang="en-US" sz="1200" b="1">
                <a:cs typeface="+mj-cs"/>
              </a:rPr>
              <a:t>Figure(1): Gross Domestic Product at basic current prices by Activities Group (Commodity, Distribution and Services) for the year 2016 (</a:t>
            </a:r>
          </a:p>
        </c:rich>
      </c:tx>
      <c:layout>
        <c:manualLayout>
          <c:xMode val="edge"/>
          <c:yMode val="edge"/>
          <c:x val="0.11162787984835228"/>
          <c:y val="2.469124314006205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8597154893005028E-2"/>
          <c:y val="0.27858377077866026"/>
          <c:w val="0.8085708147691506"/>
          <c:h val="0.5191557305336939"/>
        </c:manualLayout>
      </c:layout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ar-SA" sz="1000"/>
                      <a:t>               </a:t>
                    </a:r>
                    <a:r>
                      <a:rPr lang="en-US" sz="1000" b="1">
                        <a:latin typeface="Times New Roman" pitchFamily="18" charset="0"/>
                        <a:cs typeface="Times New Roman" pitchFamily="18" charset="0"/>
                      </a:rPr>
                      <a:t>48.04</a:t>
                    </a:r>
                    <a:r>
                      <a:rPr lang="en-US" sz="1000"/>
                      <a:t>%</a:t>
                    </a:r>
                  </a:p>
                </c:rich>
              </c:tx>
              <c:spPr/>
              <c:showPercent val="1"/>
            </c:dLbl>
            <c:dLbl>
              <c:idx val="1"/>
              <c:layout>
                <c:manualLayout>
                  <c:x val="0.11427303981368526"/>
                  <c:y val="-0.19438385016687729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en-US"/>
                      <a:t>21.49%</a:t>
                    </a:r>
                  </a:p>
                </c:rich>
              </c:tx>
              <c:spPr/>
              <c:showPercent val="1"/>
            </c:dLbl>
            <c:dLbl>
              <c:idx val="2"/>
              <c:layout>
                <c:manualLayout>
                  <c:x val="0.13085388974265538"/>
                  <c:y val="4.1098473801885894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en-US"/>
                      <a:t>30.47%</a:t>
                    </a:r>
                  </a:p>
                </c:rich>
              </c:tx>
              <c:spPr/>
              <c:showPercent val="1"/>
            </c:dLbl>
            <c:showPercent val="1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3'!$B$5:$B$7</c:f>
              <c:numCache>
                <c:formatCode>0.0</c:formatCode>
                <c:ptCount val="3"/>
                <c:pt idx="0">
                  <c:v>98817.9</c:v>
                </c:pt>
                <c:pt idx="1">
                  <c:v>44198.2</c:v>
                </c:pt>
                <c:pt idx="2">
                  <c:v>62663.4</c:v>
                </c:pt>
              </c:numCache>
            </c:numRef>
          </c:val>
        </c:ser>
        <c:dLbls>
          <c:showPercent val="1"/>
        </c:dLbls>
      </c:pie3DChart>
      <c:spPr>
        <a:noFill/>
        <a:ln>
          <a:solidFill>
            <a:srgbClr val="4F81BD">
              <a:lumMod val="20000"/>
              <a:lumOff val="80000"/>
            </a:srgbClr>
          </a:solidFill>
        </a:ln>
      </c:spPr>
    </c:plotArea>
    <c:legend>
      <c:legendPos val="b"/>
      <c:txPr>
        <a:bodyPr/>
        <a:lstStyle/>
        <a:p>
          <a:pPr rtl="0">
            <a:defRPr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</c:chart>
  <c:spPr>
    <a:ln w="28575">
      <a:solidFill>
        <a:schemeClr val="tx2">
          <a:lumMod val="75000"/>
        </a:scheme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66677</xdr:rowOff>
    </xdr:from>
    <xdr:to>
      <xdr:col>3</xdr:col>
      <xdr:colOff>2047875</xdr:colOff>
      <xdr:row>34</xdr:row>
      <xdr:rowOff>57151</xdr:rowOff>
    </xdr:to>
    <xdr:graphicFrame macro="">
      <xdr:nvGraphicFramePr>
        <xdr:cNvPr id="5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D35"/>
  <sheetViews>
    <sheetView rightToLeft="1" tabSelected="1" view="pageBreakPreview" zoomScaleSheetLayoutView="100" workbookViewId="0">
      <selection sqref="A1:B1"/>
    </sheetView>
  </sheetViews>
  <sheetFormatPr defaultRowHeight="35.1" customHeight="1"/>
  <cols>
    <col min="1" max="1" width="97.140625" style="97" customWidth="1"/>
    <col min="2" max="2" width="13.28515625" style="40" customWidth="1"/>
    <col min="3" max="16384" width="9.140625" style="40"/>
  </cols>
  <sheetData>
    <row r="1" spans="1:4" ht="47.25" customHeight="1" thickBot="1">
      <c r="A1" s="386" t="s">
        <v>166</v>
      </c>
      <c r="B1" s="386"/>
    </row>
    <row r="2" spans="1:4" ht="43.5" customHeight="1" thickTop="1">
      <c r="A2" s="221" t="s">
        <v>167</v>
      </c>
      <c r="B2" s="124" t="s">
        <v>231</v>
      </c>
    </row>
    <row r="3" spans="1:4" ht="30.75" customHeight="1">
      <c r="A3" s="222" t="s">
        <v>168</v>
      </c>
      <c r="B3" s="223">
        <v>1</v>
      </c>
    </row>
    <row r="4" spans="1:4" ht="30" customHeight="1">
      <c r="A4" s="222" t="s">
        <v>169</v>
      </c>
      <c r="B4" s="223">
        <v>2</v>
      </c>
    </row>
    <row r="5" spans="1:4" ht="30" customHeight="1">
      <c r="A5" s="222" t="s">
        <v>170</v>
      </c>
      <c r="B5" s="224" t="s">
        <v>229</v>
      </c>
    </row>
    <row r="6" spans="1:4" ht="33" customHeight="1">
      <c r="A6" s="222" t="s">
        <v>171</v>
      </c>
      <c r="B6" s="223">
        <v>3</v>
      </c>
    </row>
    <row r="7" spans="1:4" ht="33" customHeight="1">
      <c r="A7" s="387" t="s">
        <v>232</v>
      </c>
      <c r="B7" s="388"/>
    </row>
    <row r="8" spans="1:4" ht="35.1" customHeight="1">
      <c r="A8" s="225" t="s">
        <v>244</v>
      </c>
      <c r="B8" s="223">
        <v>5</v>
      </c>
      <c r="C8" s="98"/>
      <c r="D8" s="98"/>
    </row>
    <row r="9" spans="1:4" ht="35.1" customHeight="1">
      <c r="A9" s="225" t="s">
        <v>245</v>
      </c>
      <c r="B9" s="223">
        <v>6</v>
      </c>
    </row>
    <row r="10" spans="1:4" ht="35.1" customHeight="1">
      <c r="A10" s="225" t="s">
        <v>247</v>
      </c>
      <c r="B10" s="223">
        <v>7</v>
      </c>
    </row>
    <row r="11" spans="1:4" ht="35.1" customHeight="1">
      <c r="A11" s="225" t="s">
        <v>246</v>
      </c>
      <c r="B11" s="223">
        <v>8</v>
      </c>
    </row>
    <row r="12" spans="1:4" ht="32.25" customHeight="1">
      <c r="A12" s="225" t="s">
        <v>248</v>
      </c>
      <c r="B12" s="223">
        <v>9</v>
      </c>
    </row>
    <row r="13" spans="1:4" ht="30" customHeight="1">
      <c r="A13" s="225" t="s">
        <v>249</v>
      </c>
      <c r="B13" s="223">
        <v>10</v>
      </c>
    </row>
    <row r="14" spans="1:4" ht="35.1" customHeight="1">
      <c r="A14" s="225" t="s">
        <v>250</v>
      </c>
      <c r="B14" s="223">
        <v>11</v>
      </c>
    </row>
    <row r="15" spans="1:4" ht="35.1" customHeight="1">
      <c r="A15" s="225" t="s">
        <v>251</v>
      </c>
      <c r="B15" s="223">
        <v>12</v>
      </c>
    </row>
    <row r="16" spans="1:4" ht="38.25" customHeight="1">
      <c r="A16" s="225" t="s">
        <v>294</v>
      </c>
      <c r="B16" s="223">
        <v>13</v>
      </c>
    </row>
    <row r="17" spans="1:2" ht="34.5" customHeight="1">
      <c r="A17" s="225" t="s">
        <v>252</v>
      </c>
      <c r="B17" s="223">
        <v>14</v>
      </c>
    </row>
    <row r="18" spans="1:2" ht="37.5" customHeight="1">
      <c r="A18" s="225" t="s">
        <v>253</v>
      </c>
      <c r="B18" s="223">
        <v>15</v>
      </c>
    </row>
    <row r="19" spans="1:2" ht="34.5" customHeight="1">
      <c r="A19" s="225" t="s">
        <v>254</v>
      </c>
      <c r="B19" s="223">
        <v>16</v>
      </c>
    </row>
    <row r="20" spans="1:2" ht="35.1" customHeight="1">
      <c r="A20" s="225" t="s">
        <v>255</v>
      </c>
      <c r="B20" s="223">
        <v>17</v>
      </c>
    </row>
    <row r="21" spans="1:2" ht="28.5" customHeight="1">
      <c r="A21" s="225" t="s">
        <v>256</v>
      </c>
      <c r="B21" s="223">
        <v>18</v>
      </c>
    </row>
    <row r="22" spans="1:2" ht="29.25" customHeight="1">
      <c r="A22" s="225" t="s">
        <v>257</v>
      </c>
      <c r="B22" s="223">
        <v>19</v>
      </c>
    </row>
    <row r="23" spans="1:2" ht="35.1" customHeight="1">
      <c r="A23" s="225" t="s">
        <v>258</v>
      </c>
      <c r="B23" s="223">
        <v>20</v>
      </c>
    </row>
    <row r="24" spans="1:2" s="99" customFormat="1" ht="28.5" customHeight="1">
      <c r="A24" s="389" t="s">
        <v>233</v>
      </c>
      <c r="B24" s="389"/>
    </row>
    <row r="25" spans="1:2" ht="34.5" customHeight="1">
      <c r="A25" s="225" t="s">
        <v>259</v>
      </c>
      <c r="B25" s="223">
        <v>7</v>
      </c>
    </row>
    <row r="26" spans="1:2" s="99" customFormat="1" ht="41.25" customHeight="1" thickBot="1">
      <c r="A26" s="77"/>
      <c r="B26" s="100"/>
    </row>
    <row r="27" spans="1:2" s="99" customFormat="1" ht="26.25" customHeight="1">
      <c r="A27" s="390" t="s">
        <v>234</v>
      </c>
      <c r="B27" s="391"/>
    </row>
    <row r="28" spans="1:2" s="99" customFormat="1" ht="35.1" customHeight="1">
      <c r="A28" s="77"/>
      <c r="B28" s="100"/>
    </row>
    <row r="29" spans="1:2" s="99" customFormat="1" ht="35.1" customHeight="1">
      <c r="A29" s="101"/>
      <c r="B29" s="100"/>
    </row>
    <row r="30" spans="1:2" s="99" customFormat="1" ht="35.1" customHeight="1">
      <c r="A30" s="101"/>
      <c r="B30" s="100"/>
    </row>
    <row r="31" spans="1:2" s="99" customFormat="1" ht="40.5" customHeight="1">
      <c r="A31" s="101"/>
      <c r="B31" s="100"/>
    </row>
    <row r="32" spans="1:2" s="99" customFormat="1" ht="36.75" customHeight="1">
      <c r="A32" s="101"/>
      <c r="B32" s="100"/>
    </row>
    <row r="33" spans="1:2" s="99" customFormat="1" ht="39.75" customHeight="1">
      <c r="A33" s="101"/>
      <c r="B33" s="100"/>
    </row>
    <row r="34" spans="1:2" s="99" customFormat="1" ht="35.1" customHeight="1">
      <c r="A34" s="101"/>
      <c r="B34" s="100"/>
    </row>
    <row r="35" spans="1:2" s="99" customFormat="1" ht="35.1" customHeight="1">
      <c r="A35" s="96"/>
    </row>
  </sheetData>
  <mergeCells count="4">
    <mergeCell ref="A1:B1"/>
    <mergeCell ref="A7:B7"/>
    <mergeCell ref="A24:B24"/>
    <mergeCell ref="A27:B27"/>
  </mergeCells>
  <phoneticPr fontId="2" type="noConversion"/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2060"/>
  </sheetPr>
  <dimension ref="A1:O56"/>
  <sheetViews>
    <sheetView rightToLeft="1" view="pageBreakPreview" topLeftCell="A10" zoomScaleSheetLayoutView="100" workbookViewId="0">
      <selection activeCell="C6" sqref="C6"/>
    </sheetView>
  </sheetViews>
  <sheetFormatPr defaultRowHeight="12.75"/>
  <cols>
    <col min="1" max="1" width="5.7109375" style="2" customWidth="1"/>
    <col min="2" max="2" width="4.28515625" style="2" customWidth="1"/>
    <col min="3" max="3" width="6.7109375" style="2" customWidth="1"/>
    <col min="4" max="4" width="24.5703125" style="2" customWidth="1"/>
    <col min="5" max="5" width="15.7109375" style="2" customWidth="1"/>
    <col min="6" max="6" width="11.7109375" style="2" customWidth="1"/>
    <col min="7" max="7" width="17.42578125" style="2" customWidth="1"/>
    <col min="8" max="8" width="10" style="2" customWidth="1"/>
    <col min="9" max="9" width="36.7109375" style="2" customWidth="1"/>
    <col min="10" max="10" width="6.7109375" style="2" customWidth="1"/>
    <col min="11" max="14" width="9.140625" style="2"/>
    <col min="15" max="15" width="9.5703125" style="2" bestFit="1" customWidth="1"/>
    <col min="16" max="16384" width="9.140625" style="2"/>
  </cols>
  <sheetData>
    <row r="1" spans="1:15" s="119" customFormat="1" ht="27" customHeight="1">
      <c r="A1" s="395" t="s">
        <v>234</v>
      </c>
      <c r="C1" s="424" t="s">
        <v>291</v>
      </c>
      <c r="D1" s="424"/>
      <c r="E1" s="424"/>
      <c r="F1" s="424"/>
      <c r="G1" s="424"/>
      <c r="H1" s="424"/>
      <c r="I1" s="424"/>
      <c r="J1" s="424"/>
    </row>
    <row r="2" spans="1:15" s="119" customFormat="1" ht="39" customHeight="1" thickBot="1">
      <c r="A2" s="395"/>
      <c r="C2" s="425" t="s">
        <v>299</v>
      </c>
      <c r="D2" s="425"/>
      <c r="E2" s="425"/>
      <c r="F2" s="425"/>
      <c r="G2" s="425"/>
      <c r="H2" s="425"/>
      <c r="I2" s="425"/>
      <c r="J2" s="425"/>
    </row>
    <row r="3" spans="1:15" ht="36.950000000000003" customHeight="1" thickTop="1" thickBot="1">
      <c r="A3" s="395"/>
      <c r="C3" s="447" t="s">
        <v>45</v>
      </c>
      <c r="D3" s="406" t="s">
        <v>46</v>
      </c>
      <c r="E3" s="293" t="s">
        <v>85</v>
      </c>
      <c r="F3" s="293" t="s">
        <v>93</v>
      </c>
      <c r="G3" s="293" t="s">
        <v>224</v>
      </c>
      <c r="H3" s="293" t="s">
        <v>93</v>
      </c>
      <c r="I3" s="410" t="s">
        <v>47</v>
      </c>
      <c r="J3" s="447" t="s">
        <v>48</v>
      </c>
    </row>
    <row r="4" spans="1:15" ht="36.950000000000003" customHeight="1" thickBot="1">
      <c r="A4" s="395"/>
      <c r="C4" s="407"/>
      <c r="D4" s="407"/>
      <c r="E4" s="150" t="s">
        <v>97</v>
      </c>
      <c r="F4" s="151" t="s">
        <v>96</v>
      </c>
      <c r="G4" s="151" t="s">
        <v>226</v>
      </c>
      <c r="H4" s="151" t="s">
        <v>225</v>
      </c>
      <c r="I4" s="411"/>
      <c r="J4" s="407"/>
      <c r="K4" s="2">
        <v>16</v>
      </c>
      <c r="L4" s="2">
        <v>35</v>
      </c>
      <c r="M4" s="2">
        <v>27</v>
      </c>
      <c r="N4" s="2">
        <v>22</v>
      </c>
    </row>
    <row r="5" spans="1:15" s="38" customFormat="1" ht="21.75" customHeight="1">
      <c r="A5" s="395"/>
      <c r="C5" s="11">
        <v>1</v>
      </c>
      <c r="D5" s="12" t="s">
        <v>49</v>
      </c>
      <c r="E5" s="305">
        <v>7832046.9000000004</v>
      </c>
      <c r="F5" s="319">
        <v>3.81</v>
      </c>
      <c r="G5" s="320">
        <v>4598970.5999999996</v>
      </c>
      <c r="H5" s="321">
        <v>2.29</v>
      </c>
      <c r="I5" s="13" t="s">
        <v>50</v>
      </c>
      <c r="J5" s="276">
        <v>1</v>
      </c>
      <c r="K5" s="38">
        <v>1253127.5</v>
      </c>
      <c r="L5" s="38">
        <v>2741216.4</v>
      </c>
      <c r="M5" s="38">
        <v>2114652.7000000002</v>
      </c>
      <c r="N5" s="38">
        <v>1723050.3</v>
      </c>
      <c r="O5" s="155">
        <f>SUM(K5:N5)</f>
        <v>7832046.8999999994</v>
      </c>
    </row>
    <row r="6" spans="1:15" s="38" customFormat="1" ht="21.75" customHeight="1">
      <c r="A6" s="395"/>
      <c r="C6" s="14">
        <v>2</v>
      </c>
      <c r="D6" s="15" t="s">
        <v>51</v>
      </c>
      <c r="E6" s="307">
        <f>E7+E8</f>
        <v>61361951.5</v>
      </c>
      <c r="F6" s="322">
        <f>F7+F8</f>
        <v>29.830000000000002</v>
      </c>
      <c r="G6" s="307">
        <f>G7+G8</f>
        <v>121294762.30000001</v>
      </c>
      <c r="H6" s="321">
        <f>H7+H8</f>
        <v>60.510000000000005</v>
      </c>
      <c r="I6" s="5" t="s">
        <v>52</v>
      </c>
      <c r="J6" s="277">
        <v>2</v>
      </c>
      <c r="K6" s="38">
        <v>735835.3</v>
      </c>
      <c r="L6" s="38">
        <v>1609639.7</v>
      </c>
      <c r="M6" s="38">
        <v>1241722.1000000001</v>
      </c>
      <c r="N6" s="38">
        <v>1011773.5</v>
      </c>
      <c r="O6" s="155">
        <f>SUM(K6:N6)</f>
        <v>4598970.5999999996</v>
      </c>
    </row>
    <row r="7" spans="1:15" s="38" customFormat="1" ht="21.75" customHeight="1">
      <c r="A7" s="395"/>
      <c r="C7" s="102" t="s">
        <v>238</v>
      </c>
      <c r="D7" s="15" t="s">
        <v>297</v>
      </c>
      <c r="E7" s="307">
        <v>60965276.899999999</v>
      </c>
      <c r="F7" s="322">
        <v>29.64</v>
      </c>
      <c r="G7" s="320">
        <v>121044336.40000001</v>
      </c>
      <c r="H7" s="321">
        <v>60.38</v>
      </c>
      <c r="I7" s="5" t="s">
        <v>55</v>
      </c>
      <c r="J7" s="272" t="s">
        <v>53</v>
      </c>
      <c r="K7" s="38">
        <f>K5/K6*100</f>
        <v>170.29999783919035</v>
      </c>
      <c r="L7" s="38">
        <f t="shared" ref="L7:N7" si="0">L5/L6*100</f>
        <v>170.29999943465609</v>
      </c>
      <c r="M7" s="38">
        <f t="shared" si="0"/>
        <v>170.29999707664058</v>
      </c>
      <c r="N7" s="38">
        <f t="shared" si="0"/>
        <v>170.30000291567234</v>
      </c>
    </row>
    <row r="8" spans="1:15" s="38" customFormat="1" ht="21.75" customHeight="1">
      <c r="A8" s="395"/>
      <c r="C8" s="43" t="s">
        <v>56</v>
      </c>
      <c r="D8" s="15" t="s">
        <v>57</v>
      </c>
      <c r="E8" s="307">
        <v>396674.6</v>
      </c>
      <c r="F8" s="322">
        <v>0.19</v>
      </c>
      <c r="G8" s="320">
        <v>250425.9</v>
      </c>
      <c r="H8" s="321">
        <v>0.13</v>
      </c>
      <c r="I8" s="5" t="s">
        <v>58</v>
      </c>
      <c r="J8" s="272" t="s">
        <v>56</v>
      </c>
      <c r="K8" s="38">
        <f>396674.6*K4/100</f>
        <v>63467.935999999994</v>
      </c>
      <c r="L8" s="38">
        <f t="shared" ref="L8:N8" si="1">396674.6*L4/100</f>
        <v>138836.10999999999</v>
      </c>
      <c r="M8" s="38">
        <f t="shared" si="1"/>
        <v>107102.14199999999</v>
      </c>
      <c r="N8" s="38">
        <f t="shared" si="1"/>
        <v>87268.411999999997</v>
      </c>
      <c r="O8" s="38">
        <f>SUM(K8:N8)</f>
        <v>396674.6</v>
      </c>
    </row>
    <row r="9" spans="1:15" s="38" customFormat="1" ht="21.75" customHeight="1">
      <c r="A9" s="232"/>
      <c r="C9" s="44">
        <v>3</v>
      </c>
      <c r="D9" s="15" t="s">
        <v>60</v>
      </c>
      <c r="E9" s="323">
        <v>4118518.5</v>
      </c>
      <c r="F9" s="322">
        <v>2</v>
      </c>
      <c r="G9" s="320">
        <v>1659354.8</v>
      </c>
      <c r="H9" s="321">
        <v>0.83</v>
      </c>
      <c r="I9" s="5" t="s">
        <v>61</v>
      </c>
      <c r="J9" s="272" t="s">
        <v>59</v>
      </c>
      <c r="K9" s="38">
        <f>250425.9*K4/100</f>
        <v>40068.144</v>
      </c>
      <c r="L9" s="38">
        <f t="shared" ref="L9:N9" si="2">250425.9*L4/100</f>
        <v>87649.065000000002</v>
      </c>
      <c r="M9" s="38">
        <f t="shared" si="2"/>
        <v>67614.993000000002</v>
      </c>
      <c r="N9" s="38">
        <f t="shared" si="2"/>
        <v>55093.697999999997</v>
      </c>
      <c r="O9" s="38">
        <f>SUM(K9:N9)</f>
        <v>250425.9</v>
      </c>
    </row>
    <row r="10" spans="1:15" s="38" customFormat="1" ht="21.75" customHeight="1">
      <c r="A10" s="232"/>
      <c r="C10" s="44">
        <v>4</v>
      </c>
      <c r="D10" s="15" t="s">
        <v>63</v>
      </c>
      <c r="E10" s="307">
        <v>6334599.2000000002</v>
      </c>
      <c r="F10" s="322">
        <v>3.08</v>
      </c>
      <c r="G10" s="307">
        <v>2238124.2000000002</v>
      </c>
      <c r="H10" s="324">
        <v>1.1200000000000001</v>
      </c>
      <c r="I10" s="5" t="s">
        <v>0</v>
      </c>
      <c r="J10" s="272" t="s">
        <v>62</v>
      </c>
      <c r="K10" s="38">
        <f>K8/K9*100</f>
        <v>158.39998977741519</v>
      </c>
      <c r="L10" s="38">
        <f t="shared" ref="L10:N10" si="3">L8/L9*100</f>
        <v>158.39998977741519</v>
      </c>
      <c r="M10" s="38">
        <f t="shared" si="3"/>
        <v>158.39998977741519</v>
      </c>
      <c r="N10" s="38">
        <f t="shared" si="3"/>
        <v>158.39998977741521</v>
      </c>
    </row>
    <row r="11" spans="1:15" s="38" customFormat="1" ht="21.75" customHeight="1">
      <c r="A11" s="232"/>
      <c r="C11" s="44">
        <v>5</v>
      </c>
      <c r="D11" s="15" t="s">
        <v>2</v>
      </c>
      <c r="E11" s="307">
        <v>19170772.800000001</v>
      </c>
      <c r="F11" s="322">
        <v>9.32</v>
      </c>
      <c r="G11" s="320">
        <v>13378068.9</v>
      </c>
      <c r="H11" s="321">
        <v>6.67</v>
      </c>
      <c r="I11" s="5" t="s">
        <v>3</v>
      </c>
      <c r="J11" s="272" t="s">
        <v>1</v>
      </c>
    </row>
    <row r="12" spans="1:15" s="38" customFormat="1" ht="21.75" customHeight="1">
      <c r="A12" s="232"/>
      <c r="C12" s="440" t="s">
        <v>99</v>
      </c>
      <c r="D12" s="440"/>
      <c r="E12" s="325">
        <f>E5+E7+E8+E9+E10+E11</f>
        <v>98817888.899999991</v>
      </c>
      <c r="F12" s="326">
        <f>F11+F10+F9+F8+F7+F5</f>
        <v>48.040000000000006</v>
      </c>
      <c r="G12" s="325">
        <f>G5+G7+G8+G9+G10+G11</f>
        <v>143169280.80000001</v>
      </c>
      <c r="H12" s="326">
        <f>H5+H7+H8+H9+H10+H11</f>
        <v>71.42</v>
      </c>
      <c r="I12" s="125" t="s">
        <v>186</v>
      </c>
      <c r="J12" s="273"/>
    </row>
    <row r="13" spans="1:15" s="38" customFormat="1" ht="21.75" customHeight="1">
      <c r="A13" s="232"/>
      <c r="C13" s="44">
        <v>6</v>
      </c>
      <c r="D13" s="15" t="s">
        <v>191</v>
      </c>
      <c r="E13" s="307">
        <v>22683246.899999999</v>
      </c>
      <c r="F13" s="322">
        <v>11.03</v>
      </c>
      <c r="G13" s="327">
        <v>15316169.4</v>
      </c>
      <c r="H13" s="328">
        <v>7.64</v>
      </c>
      <c r="I13" s="5" t="s">
        <v>6</v>
      </c>
      <c r="J13" s="272" t="s">
        <v>4</v>
      </c>
    </row>
    <row r="14" spans="1:15" s="38" customFormat="1" ht="21.75" customHeight="1">
      <c r="A14" s="232"/>
      <c r="C14" s="44">
        <v>7</v>
      </c>
      <c r="D14" s="15" t="s">
        <v>8</v>
      </c>
      <c r="E14" s="307">
        <v>19780800.399999999</v>
      </c>
      <c r="F14" s="322">
        <v>9.6199999999999992</v>
      </c>
      <c r="G14" s="307">
        <v>14251297.1</v>
      </c>
      <c r="H14" s="324">
        <v>7.11</v>
      </c>
      <c r="I14" s="168" t="s">
        <v>9</v>
      </c>
      <c r="J14" s="272" t="s">
        <v>7</v>
      </c>
    </row>
    <row r="15" spans="1:15" s="38" customFormat="1" ht="21.75" customHeight="1">
      <c r="A15" s="232"/>
      <c r="C15" s="43" t="s">
        <v>239</v>
      </c>
      <c r="D15" s="15" t="s">
        <v>14</v>
      </c>
      <c r="E15" s="307">
        <v>1734192.1</v>
      </c>
      <c r="F15" s="322">
        <v>0.84</v>
      </c>
      <c r="G15" s="320">
        <v>951806.9</v>
      </c>
      <c r="H15" s="324">
        <v>0.47</v>
      </c>
      <c r="I15" s="5" t="s">
        <v>15</v>
      </c>
      <c r="J15" s="272" t="s">
        <v>13</v>
      </c>
    </row>
    <row r="16" spans="1:15" s="38" customFormat="1" ht="21.75" customHeight="1">
      <c r="A16" s="232"/>
      <c r="C16" s="441" t="s">
        <v>100</v>
      </c>
      <c r="D16" s="441"/>
      <c r="E16" s="325">
        <f>E13+E14+E15</f>
        <v>44198239.399999999</v>
      </c>
      <c r="F16" s="326">
        <f>F15+F14+F13</f>
        <v>21.49</v>
      </c>
      <c r="G16" s="325">
        <f>G13+G14+G15</f>
        <v>30519273.399999999</v>
      </c>
      <c r="H16" s="326">
        <f>H13+H14+H15</f>
        <v>15.22</v>
      </c>
      <c r="I16" s="125" t="s">
        <v>187</v>
      </c>
      <c r="J16" s="273"/>
    </row>
    <row r="17" spans="1:11" s="38" customFormat="1" ht="21.75" customHeight="1">
      <c r="A17" s="232"/>
      <c r="C17" s="43" t="s">
        <v>240</v>
      </c>
      <c r="D17" s="15" t="s">
        <v>17</v>
      </c>
      <c r="E17" s="307">
        <v>14379154.5</v>
      </c>
      <c r="F17" s="322">
        <v>6.99</v>
      </c>
      <c r="G17" s="320">
        <v>7714138.7000000002</v>
      </c>
      <c r="H17" s="321">
        <v>3.85</v>
      </c>
      <c r="I17" s="5" t="s">
        <v>18</v>
      </c>
      <c r="J17" s="272" t="s">
        <v>16</v>
      </c>
    </row>
    <row r="18" spans="1:11" s="38" customFormat="1" ht="21.75" customHeight="1">
      <c r="A18" s="232"/>
      <c r="C18" s="44">
        <v>9</v>
      </c>
      <c r="D18" s="15" t="s">
        <v>20</v>
      </c>
      <c r="E18" s="307">
        <f>E19+E20</f>
        <v>48284220.700000003</v>
      </c>
      <c r="F18" s="322">
        <f>F19+F20</f>
        <v>23.48</v>
      </c>
      <c r="G18" s="320">
        <f>G19+G20</f>
        <v>19067140.699999999</v>
      </c>
      <c r="H18" s="321">
        <f>H19+H20</f>
        <v>9.51</v>
      </c>
      <c r="I18" s="5" t="s">
        <v>21</v>
      </c>
      <c r="J18" s="272" t="s">
        <v>19</v>
      </c>
    </row>
    <row r="19" spans="1:11" ht="21.75" customHeight="1">
      <c r="A19" s="231"/>
      <c r="C19" s="45" t="s">
        <v>241</v>
      </c>
      <c r="D19" s="50" t="s">
        <v>92</v>
      </c>
      <c r="E19" s="307">
        <v>41523299.700000003</v>
      </c>
      <c r="F19" s="322">
        <v>20.190000000000001</v>
      </c>
      <c r="G19" s="320">
        <v>14986350.5</v>
      </c>
      <c r="H19" s="321">
        <v>7.48</v>
      </c>
      <c r="I19" s="5" t="s">
        <v>91</v>
      </c>
      <c r="J19" s="274" t="s">
        <v>22</v>
      </c>
      <c r="K19" s="38"/>
    </row>
    <row r="20" spans="1:11" ht="21.75" customHeight="1">
      <c r="A20" s="231"/>
      <c r="C20" s="45" t="s">
        <v>242</v>
      </c>
      <c r="D20" s="50" t="s">
        <v>24</v>
      </c>
      <c r="E20" s="307">
        <v>6760921</v>
      </c>
      <c r="F20" s="322">
        <v>3.29</v>
      </c>
      <c r="G20" s="320">
        <v>4080790.2</v>
      </c>
      <c r="H20" s="321">
        <v>2.0299999999999998</v>
      </c>
      <c r="I20" s="156" t="s">
        <v>25</v>
      </c>
      <c r="J20" s="329" t="s">
        <v>23</v>
      </c>
      <c r="K20" s="38"/>
    </row>
    <row r="21" spans="1:11" ht="21.75" customHeight="1" thickBot="1">
      <c r="A21" s="231"/>
      <c r="C21" s="442" t="s">
        <v>101</v>
      </c>
      <c r="D21" s="442"/>
      <c r="E21" s="330">
        <f>E17+E19+E20</f>
        <v>62663375.200000003</v>
      </c>
      <c r="F21" s="331">
        <f>F20+F19+F17</f>
        <v>30.47</v>
      </c>
      <c r="G21" s="330">
        <f>G17+G19+G20</f>
        <v>26781279.399999999</v>
      </c>
      <c r="H21" s="331">
        <f>H17+H19+H20</f>
        <v>13.36</v>
      </c>
      <c r="I21" s="126" t="s">
        <v>188</v>
      </c>
      <c r="J21" s="275"/>
      <c r="K21" s="38"/>
    </row>
    <row r="22" spans="1:11" ht="21.75" customHeight="1" thickBot="1">
      <c r="A22" s="231"/>
      <c r="C22" s="443" t="s">
        <v>205</v>
      </c>
      <c r="D22" s="443"/>
      <c r="E22" s="312">
        <f>E12+E16+E21</f>
        <v>205679503.5</v>
      </c>
      <c r="F22" s="332">
        <f>F20+F19+F17+F15+F14+F13+F11+F10+F9+F8+F7+F5</f>
        <v>100</v>
      </c>
      <c r="G22" s="312">
        <f>G12+G16+G21</f>
        <v>200469833.60000002</v>
      </c>
      <c r="H22" s="332">
        <f>H5+H7+H8+H9+H10+H11+H13+H14+H15+H17+H19+H20</f>
        <v>100</v>
      </c>
      <c r="I22" s="444" t="s">
        <v>206</v>
      </c>
      <c r="J22" s="444"/>
      <c r="K22" s="291"/>
    </row>
    <row r="23" spans="1:11" ht="21.75" customHeight="1">
      <c r="A23" s="231"/>
      <c r="C23" s="445" t="s">
        <v>28</v>
      </c>
      <c r="D23" s="445"/>
      <c r="E23" s="333">
        <v>1809671.3</v>
      </c>
      <c r="F23" s="334"/>
      <c r="G23" s="320">
        <v>993233.4</v>
      </c>
      <c r="H23" s="334"/>
      <c r="I23" s="446" t="s">
        <v>189</v>
      </c>
      <c r="J23" s="446"/>
    </row>
    <row r="24" spans="1:11" ht="21.75" customHeight="1" thickBot="1">
      <c r="A24" s="235"/>
      <c r="C24" s="438" t="s">
        <v>29</v>
      </c>
      <c r="D24" s="438"/>
      <c r="E24" s="315">
        <f>E22-E23</f>
        <v>203869832.19999999</v>
      </c>
      <c r="F24" s="335"/>
      <c r="G24" s="315">
        <f>G22-G23</f>
        <v>199476600.20000002</v>
      </c>
      <c r="H24" s="335"/>
      <c r="I24" s="439" t="s">
        <v>30</v>
      </c>
      <c r="J24" s="439"/>
    </row>
    <row r="25" spans="1:11" ht="18" customHeight="1" thickTop="1">
      <c r="A25" s="235">
        <v>13</v>
      </c>
      <c r="B25" s="280" t="s">
        <v>296</v>
      </c>
      <c r="C25" s="279" t="s">
        <v>295</v>
      </c>
      <c r="D25" s="205"/>
      <c r="E25" s="141"/>
      <c r="F25" s="142"/>
      <c r="G25" s="159"/>
      <c r="H25" s="159"/>
      <c r="I25" s="154"/>
      <c r="J25" s="154"/>
    </row>
    <row r="26" spans="1:11" ht="18" customHeight="1">
      <c r="A26" s="231"/>
      <c r="C26" s="262"/>
      <c r="D26" s="262"/>
      <c r="E26" s="263"/>
      <c r="F26" s="263"/>
      <c r="G26" s="263"/>
      <c r="H26" s="263"/>
      <c r="I26" s="252"/>
      <c r="J26" s="252"/>
    </row>
    <row r="27" spans="1:11" ht="18" customHeight="1">
      <c r="A27" s="231"/>
      <c r="C27" s="262"/>
      <c r="D27" s="262"/>
      <c r="E27" s="264"/>
      <c r="F27" s="264"/>
      <c r="G27" s="264"/>
      <c r="H27" s="264"/>
      <c r="I27" s="252"/>
      <c r="J27" s="252"/>
    </row>
    <row r="28" spans="1:11" ht="18" customHeight="1">
      <c r="A28" s="231"/>
      <c r="C28" s="262"/>
      <c r="D28" s="262"/>
      <c r="E28" s="263">
        <f>E8/E11*100</f>
        <v>2.0691633255389683</v>
      </c>
      <c r="F28" s="264"/>
      <c r="G28" s="284"/>
      <c r="H28" s="262"/>
      <c r="I28" s="252"/>
      <c r="J28" s="252"/>
    </row>
    <row r="29" spans="1:11" ht="18" customHeight="1">
      <c r="A29" s="231"/>
      <c r="C29" s="262"/>
      <c r="D29" s="262"/>
      <c r="E29" s="263"/>
      <c r="F29" s="264"/>
      <c r="G29" s="262"/>
      <c r="H29" s="262"/>
      <c r="I29" s="252"/>
      <c r="J29" s="252"/>
    </row>
    <row r="30" spans="1:11" ht="15">
      <c r="A30" s="231"/>
      <c r="C30" s="17"/>
      <c r="D30" s="173"/>
      <c r="E30" s="174"/>
      <c r="F30" s="174"/>
      <c r="G30" s="174"/>
      <c r="H30" s="152"/>
      <c r="I30" s="17"/>
    </row>
    <row r="31" spans="1:11" s="38" customFormat="1">
      <c r="A31" s="232"/>
      <c r="C31" s="248"/>
      <c r="D31" s="249"/>
      <c r="E31" s="250"/>
      <c r="F31" s="250"/>
      <c r="G31" s="250"/>
      <c r="H31" s="155"/>
    </row>
    <row r="32" spans="1:11" ht="15">
      <c r="A32" s="231"/>
      <c r="C32" s="6"/>
      <c r="D32" s="104"/>
      <c r="E32" s="175"/>
      <c r="F32" s="176"/>
      <c r="G32" s="207"/>
      <c r="H32" s="37"/>
      <c r="I32" s="37"/>
    </row>
    <row r="33" spans="1:8" ht="15">
      <c r="A33" s="231"/>
      <c r="C33" s="6"/>
      <c r="D33" s="104"/>
      <c r="E33" s="177"/>
      <c r="F33" s="178"/>
      <c r="G33" s="207"/>
      <c r="H33" s="37"/>
    </row>
    <row r="34" spans="1:8">
      <c r="A34" s="231"/>
      <c r="C34" s="6"/>
      <c r="E34" s="175"/>
      <c r="F34" s="178"/>
      <c r="G34" s="208"/>
    </row>
    <row r="35" spans="1:8">
      <c r="A35" s="231"/>
      <c r="E35" s="175"/>
      <c r="F35" s="178"/>
      <c r="G35" s="178"/>
      <c r="H35" s="178"/>
    </row>
    <row r="36" spans="1:8" ht="15">
      <c r="A36" s="231"/>
      <c r="E36" s="179"/>
      <c r="F36" s="180"/>
    </row>
    <row r="37" spans="1:8">
      <c r="A37" s="231"/>
      <c r="E37" s="175"/>
      <c r="F37" s="181"/>
    </row>
    <row r="38" spans="1:8" ht="18">
      <c r="A38" s="231"/>
      <c r="E38" s="182"/>
      <c r="F38" s="183"/>
    </row>
    <row r="39" spans="1:8" ht="15">
      <c r="A39" s="231"/>
      <c r="E39" s="30"/>
      <c r="F39" s="37"/>
    </row>
    <row r="40" spans="1:8">
      <c r="A40" s="231"/>
    </row>
    <row r="41" spans="1:8" ht="15">
      <c r="A41" s="231"/>
      <c r="E41" s="30"/>
    </row>
    <row r="42" spans="1:8" ht="15">
      <c r="A42" s="231"/>
      <c r="E42" s="30"/>
    </row>
    <row r="43" spans="1:8" ht="15">
      <c r="A43" s="231"/>
      <c r="E43" s="30"/>
      <c r="F43" s="30"/>
    </row>
    <row r="44" spans="1:8" ht="15">
      <c r="E44" s="30"/>
    </row>
    <row r="45" spans="1:8" ht="15">
      <c r="E45" s="30"/>
      <c r="F45" s="30"/>
    </row>
    <row r="46" spans="1:8" ht="15">
      <c r="E46" s="30"/>
    </row>
    <row r="47" spans="1:8" ht="15">
      <c r="E47" s="30"/>
      <c r="F47" s="30"/>
    </row>
    <row r="48" spans="1:8" ht="15">
      <c r="E48" s="30"/>
    </row>
    <row r="49" spans="5:5" ht="15">
      <c r="E49" s="30"/>
    </row>
    <row r="50" spans="5:5" ht="15">
      <c r="E50" s="30"/>
    </row>
    <row r="51" spans="5:5" ht="15">
      <c r="E51" s="30"/>
    </row>
    <row r="52" spans="5:5" ht="15">
      <c r="E52" s="30"/>
    </row>
    <row r="53" spans="5:5" ht="15">
      <c r="E53" s="30"/>
    </row>
    <row r="54" spans="5:5" ht="15">
      <c r="E54" s="30"/>
    </row>
    <row r="55" spans="5:5" ht="15">
      <c r="E55" s="30"/>
    </row>
    <row r="56" spans="5:5" ht="15">
      <c r="E56" s="30"/>
    </row>
  </sheetData>
  <mergeCells count="16">
    <mergeCell ref="A1:A8"/>
    <mergeCell ref="C24:D24"/>
    <mergeCell ref="I24:J24"/>
    <mergeCell ref="C12:D12"/>
    <mergeCell ref="C16:D16"/>
    <mergeCell ref="C21:D21"/>
    <mergeCell ref="C22:D22"/>
    <mergeCell ref="I22:J22"/>
    <mergeCell ref="C23:D23"/>
    <mergeCell ref="I23:J23"/>
    <mergeCell ref="C1:J1"/>
    <mergeCell ref="C2:J2"/>
    <mergeCell ref="C3:C4"/>
    <mergeCell ref="D3:D4"/>
    <mergeCell ref="I3:I4"/>
    <mergeCell ref="J3:J4"/>
  </mergeCells>
  <printOptions horizontalCentered="1" verticalCentered="1"/>
  <pageMargins left="0.19685039370078741" right="0.23622047244094491" top="0.31496062992125984" bottom="0.19685039370078741" header="0.19685039370078741" footer="0.1968503937007874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60"/>
  <sheetViews>
    <sheetView rightToLeft="1" view="pageBreakPreview" topLeftCell="A13" zoomScale="90" zoomScaleSheetLayoutView="90" workbookViewId="0">
      <selection activeCell="C3" sqref="C3:I22"/>
    </sheetView>
  </sheetViews>
  <sheetFormatPr defaultRowHeight="12.75"/>
  <cols>
    <col min="1" max="1" width="4" style="7" customWidth="1"/>
    <col min="2" max="2" width="4.42578125" style="7" customWidth="1"/>
    <col min="3" max="3" width="6.7109375" style="7" customWidth="1"/>
    <col min="4" max="4" width="26.7109375" style="7" customWidth="1"/>
    <col min="5" max="7" width="25.85546875" style="7" customWidth="1"/>
    <col min="8" max="8" width="35.7109375" style="7" customWidth="1"/>
    <col min="9" max="9" width="6.85546875" style="7" customWidth="1"/>
    <col min="10" max="10" width="11.7109375" style="7" customWidth="1"/>
    <col min="11" max="11" width="15.85546875" style="7" customWidth="1"/>
    <col min="12" max="12" width="9.140625" style="7"/>
    <col min="13" max="13" width="10.42578125" style="7" bestFit="1" customWidth="1"/>
    <col min="14" max="16384" width="9.140625" style="7"/>
  </cols>
  <sheetData>
    <row r="1" spans="1:14" s="36" customFormat="1" ht="24" customHeight="1">
      <c r="A1" s="395" t="s">
        <v>234</v>
      </c>
      <c r="C1" s="424" t="s">
        <v>287</v>
      </c>
      <c r="D1" s="424"/>
      <c r="E1" s="424"/>
      <c r="F1" s="424"/>
      <c r="G1" s="424"/>
      <c r="H1" s="424"/>
      <c r="I1" s="424"/>
      <c r="J1" s="106"/>
    </row>
    <row r="2" spans="1:14" s="36" customFormat="1" ht="39" customHeight="1" thickBot="1">
      <c r="A2" s="395"/>
      <c r="C2" s="425" t="s">
        <v>288</v>
      </c>
      <c r="D2" s="425"/>
      <c r="E2" s="425"/>
      <c r="F2" s="425"/>
      <c r="G2" s="425"/>
      <c r="H2" s="425"/>
      <c r="I2" s="425"/>
      <c r="J2" s="115"/>
    </row>
    <row r="3" spans="1:14" ht="24.95" customHeight="1" thickTop="1">
      <c r="A3" s="395"/>
      <c r="C3" s="406" t="s">
        <v>45</v>
      </c>
      <c r="D3" s="406" t="s">
        <v>46</v>
      </c>
      <c r="E3" s="292" t="s">
        <v>64</v>
      </c>
      <c r="F3" s="292" t="s">
        <v>65</v>
      </c>
      <c r="G3" s="292" t="s">
        <v>66</v>
      </c>
      <c r="H3" s="406" t="s">
        <v>47</v>
      </c>
      <c r="I3" s="406" t="s">
        <v>48</v>
      </c>
    </row>
    <row r="4" spans="1:14" ht="24.95" customHeight="1" thickBot="1">
      <c r="A4" s="395"/>
      <c r="C4" s="407"/>
      <c r="D4" s="407"/>
      <c r="E4" s="293" t="s">
        <v>67</v>
      </c>
      <c r="F4" s="293" t="s">
        <v>68</v>
      </c>
      <c r="G4" s="293" t="s">
        <v>69</v>
      </c>
      <c r="H4" s="407"/>
      <c r="I4" s="407"/>
    </row>
    <row r="5" spans="1:14" ht="30" customHeight="1">
      <c r="A5" s="395"/>
      <c r="C5" s="28">
        <v>1</v>
      </c>
      <c r="D5" s="103" t="s">
        <v>49</v>
      </c>
      <c r="E5" s="305">
        <v>10994354.1</v>
      </c>
      <c r="F5" s="305">
        <v>3162307.2</v>
      </c>
      <c r="G5" s="311">
        <f>E5-F5</f>
        <v>7832046.8999999994</v>
      </c>
      <c r="H5" s="13" t="s">
        <v>50</v>
      </c>
      <c r="I5" s="54">
        <v>1</v>
      </c>
      <c r="K5" s="25"/>
      <c r="M5" s="25"/>
      <c r="N5" s="25"/>
    </row>
    <row r="6" spans="1:14" ht="30" customHeight="1">
      <c r="A6" s="395"/>
      <c r="C6" s="55">
        <v>2</v>
      </c>
      <c r="D6" s="50" t="s">
        <v>51</v>
      </c>
      <c r="E6" s="307">
        <f>E7+E8</f>
        <v>65480687.699999996</v>
      </c>
      <c r="F6" s="307">
        <f>F7+F8</f>
        <v>4118736.2</v>
      </c>
      <c r="G6" s="307">
        <f>G7+G8</f>
        <v>61361951.5</v>
      </c>
      <c r="H6" s="5" t="s">
        <v>52</v>
      </c>
      <c r="I6" s="56">
        <v>2</v>
      </c>
      <c r="J6" s="25"/>
      <c r="K6" s="25"/>
      <c r="M6" s="25"/>
      <c r="N6" s="25"/>
    </row>
    <row r="7" spans="1:14" ht="30" customHeight="1">
      <c r="A7" s="395"/>
      <c r="C7" s="45" t="s">
        <v>238</v>
      </c>
      <c r="D7" s="50" t="s">
        <v>54</v>
      </c>
      <c r="E7" s="307">
        <v>64839959.899999999</v>
      </c>
      <c r="F7" s="307">
        <v>3874683</v>
      </c>
      <c r="G7" s="307">
        <f>E7-F7</f>
        <v>60965276.899999999</v>
      </c>
      <c r="H7" s="5" t="s">
        <v>71</v>
      </c>
      <c r="I7" s="56" t="s">
        <v>53</v>
      </c>
      <c r="K7" s="25"/>
      <c r="M7" s="25"/>
      <c r="N7" s="25"/>
    </row>
    <row r="8" spans="1:14" ht="30" customHeight="1">
      <c r="A8" s="395"/>
      <c r="C8" s="45" t="s">
        <v>56</v>
      </c>
      <c r="D8" s="50" t="s">
        <v>57</v>
      </c>
      <c r="E8" s="307">
        <v>640727.80000000005</v>
      </c>
      <c r="F8" s="307">
        <v>244053.2</v>
      </c>
      <c r="G8" s="307">
        <f>E8-F8</f>
        <v>396674.60000000003</v>
      </c>
      <c r="H8" s="5" t="s">
        <v>58</v>
      </c>
      <c r="I8" s="47" t="s">
        <v>56</v>
      </c>
      <c r="K8" s="25"/>
      <c r="M8" s="25"/>
      <c r="N8" s="25"/>
    </row>
    <row r="9" spans="1:14" s="171" customFormat="1" ht="30" customHeight="1">
      <c r="A9" s="395"/>
      <c r="C9" s="43" t="s">
        <v>59</v>
      </c>
      <c r="D9" s="15" t="s">
        <v>60</v>
      </c>
      <c r="E9" s="307">
        <v>9054031.5999999996</v>
      </c>
      <c r="F9" s="307">
        <v>4935513.0999999996</v>
      </c>
      <c r="G9" s="307">
        <f>E9-F9</f>
        <v>4118518.5</v>
      </c>
      <c r="H9" s="5" t="s">
        <v>61</v>
      </c>
      <c r="I9" s="42" t="s">
        <v>59</v>
      </c>
      <c r="K9" s="148"/>
      <c r="M9" s="25"/>
      <c r="N9" s="25"/>
    </row>
    <row r="10" spans="1:14" ht="30" customHeight="1">
      <c r="A10" s="226"/>
      <c r="C10" s="57" t="s">
        <v>62</v>
      </c>
      <c r="D10" s="50" t="s">
        <v>63</v>
      </c>
      <c r="E10" s="307">
        <v>9342656.1999999993</v>
      </c>
      <c r="F10" s="307">
        <v>3008057</v>
      </c>
      <c r="G10" s="307">
        <f>E10-F10</f>
        <v>6334599.1999999993</v>
      </c>
      <c r="H10" s="5" t="s">
        <v>0</v>
      </c>
      <c r="I10" s="47" t="s">
        <v>62</v>
      </c>
      <c r="K10" s="25"/>
      <c r="M10" s="25"/>
      <c r="N10" s="25"/>
    </row>
    <row r="11" spans="1:14" s="171" customFormat="1" ht="30" customHeight="1">
      <c r="A11" s="236"/>
      <c r="C11" s="43" t="s">
        <v>1</v>
      </c>
      <c r="D11" s="15" t="s">
        <v>2</v>
      </c>
      <c r="E11" s="307">
        <v>33854897.299999997</v>
      </c>
      <c r="F11" s="307">
        <v>14684124.5</v>
      </c>
      <c r="G11" s="307">
        <f t="shared" ref="G11:G19" si="0">E11-F11</f>
        <v>19170772.799999997</v>
      </c>
      <c r="H11" s="5" t="s">
        <v>3</v>
      </c>
      <c r="I11" s="42" t="s">
        <v>1</v>
      </c>
      <c r="K11" s="148"/>
      <c r="M11" s="25"/>
      <c r="N11" s="25"/>
    </row>
    <row r="12" spans="1:14" s="171" customFormat="1" ht="30" customHeight="1">
      <c r="A12" s="236"/>
      <c r="C12" s="43" t="s">
        <v>4</v>
      </c>
      <c r="D12" s="15" t="s">
        <v>5</v>
      </c>
      <c r="E12" s="307">
        <v>34899214.899999999</v>
      </c>
      <c r="F12" s="307">
        <v>12215968</v>
      </c>
      <c r="G12" s="307">
        <f>E12-F12</f>
        <v>22683246.899999999</v>
      </c>
      <c r="H12" s="5" t="s">
        <v>6</v>
      </c>
      <c r="I12" s="42" t="s">
        <v>4</v>
      </c>
      <c r="J12" s="243">
        <v>14</v>
      </c>
      <c r="K12" s="148"/>
      <c r="M12" s="25"/>
      <c r="N12" s="25"/>
    </row>
    <row r="13" spans="1:14" s="171" customFormat="1" ht="30" customHeight="1">
      <c r="A13" s="236"/>
      <c r="C13" s="43" t="s">
        <v>7</v>
      </c>
      <c r="D13" s="15" t="s">
        <v>8</v>
      </c>
      <c r="E13" s="307">
        <v>28926803.199999999</v>
      </c>
      <c r="F13" s="307">
        <v>9146002.8000000007</v>
      </c>
      <c r="G13" s="307">
        <f>E13-F13</f>
        <v>19780800.399999999</v>
      </c>
      <c r="H13" s="168" t="s">
        <v>9</v>
      </c>
      <c r="I13" s="42" t="s">
        <v>7</v>
      </c>
      <c r="K13" s="148"/>
      <c r="M13" s="25"/>
      <c r="N13" s="25"/>
    </row>
    <row r="14" spans="1:14" ht="30" customHeight="1">
      <c r="A14" s="226"/>
      <c r="C14" s="58" t="s">
        <v>10</v>
      </c>
      <c r="D14" s="60" t="s">
        <v>11</v>
      </c>
      <c r="E14" s="307">
        <f>E15+E16</f>
        <v>20220079.299999997</v>
      </c>
      <c r="F14" s="307">
        <f>F15+F16</f>
        <v>4106732.6999999997</v>
      </c>
      <c r="G14" s="307">
        <f>G15+G16</f>
        <v>16113346.599999998</v>
      </c>
      <c r="H14" s="63" t="s">
        <v>12</v>
      </c>
      <c r="I14" s="47" t="s">
        <v>10</v>
      </c>
      <c r="J14" s="25"/>
      <c r="K14" s="25"/>
      <c r="M14" s="25"/>
      <c r="N14" s="25"/>
    </row>
    <row r="15" spans="1:14" s="171" customFormat="1" ht="30" customHeight="1">
      <c r="A15" s="236"/>
      <c r="C15" s="43" t="s">
        <v>239</v>
      </c>
      <c r="D15" s="15" t="s">
        <v>14</v>
      </c>
      <c r="E15" s="307">
        <v>2134782.4</v>
      </c>
      <c r="F15" s="307">
        <v>400590.3</v>
      </c>
      <c r="G15" s="307">
        <f t="shared" si="0"/>
        <v>1734192.0999999999</v>
      </c>
      <c r="H15" s="5" t="s">
        <v>15</v>
      </c>
      <c r="I15" s="246" t="s">
        <v>13</v>
      </c>
      <c r="K15" s="148"/>
      <c r="M15" s="25"/>
      <c r="N15" s="25"/>
    </row>
    <row r="16" spans="1:14" ht="30" customHeight="1">
      <c r="A16" s="226"/>
      <c r="C16" s="294" t="s">
        <v>240</v>
      </c>
      <c r="D16" s="50" t="s">
        <v>17</v>
      </c>
      <c r="E16" s="307">
        <v>18085296.899999999</v>
      </c>
      <c r="F16" s="307">
        <v>3706142.4</v>
      </c>
      <c r="G16" s="307">
        <f t="shared" si="0"/>
        <v>14379154.499999998</v>
      </c>
      <c r="H16" s="5" t="s">
        <v>18</v>
      </c>
      <c r="I16" s="47" t="s">
        <v>16</v>
      </c>
      <c r="K16" s="25"/>
      <c r="M16" s="25"/>
      <c r="N16" s="25"/>
    </row>
    <row r="17" spans="1:14" ht="30" customHeight="1">
      <c r="A17" s="226"/>
      <c r="C17" s="45" t="s">
        <v>19</v>
      </c>
      <c r="D17" s="60" t="s">
        <v>20</v>
      </c>
      <c r="E17" s="307">
        <f>E18+E19</f>
        <v>57156113</v>
      </c>
      <c r="F17" s="307">
        <f>F18+F19</f>
        <v>8871892.3000000007</v>
      </c>
      <c r="G17" s="307">
        <f>E17-F17</f>
        <v>48284220.700000003</v>
      </c>
      <c r="H17" s="62" t="s">
        <v>21</v>
      </c>
      <c r="I17" s="56" t="s">
        <v>19</v>
      </c>
      <c r="J17" s="25"/>
      <c r="K17" s="25"/>
      <c r="M17" s="25"/>
      <c r="N17" s="25"/>
    </row>
    <row r="18" spans="1:14" ht="30" customHeight="1">
      <c r="A18" s="226"/>
      <c r="C18" s="45" t="s">
        <v>241</v>
      </c>
      <c r="D18" s="50" t="s">
        <v>92</v>
      </c>
      <c r="E18" s="296">
        <v>48173408</v>
      </c>
      <c r="F18" s="296">
        <v>6650108.2999999998</v>
      </c>
      <c r="G18" s="296">
        <f t="shared" si="0"/>
        <v>41523299.700000003</v>
      </c>
      <c r="H18" s="5" t="s">
        <v>91</v>
      </c>
      <c r="I18" s="47" t="s">
        <v>22</v>
      </c>
      <c r="K18" s="25"/>
      <c r="M18" s="25"/>
      <c r="N18" s="25"/>
    </row>
    <row r="19" spans="1:14" ht="30" customHeight="1" thickBot="1">
      <c r="A19" s="226"/>
      <c r="C19" s="48" t="s">
        <v>242</v>
      </c>
      <c r="D19" s="61" t="s">
        <v>24</v>
      </c>
      <c r="E19" s="316">
        <v>8982705</v>
      </c>
      <c r="F19" s="316">
        <v>2221784</v>
      </c>
      <c r="G19" s="296">
        <f t="shared" si="0"/>
        <v>6760921</v>
      </c>
      <c r="H19" s="8" t="s">
        <v>72</v>
      </c>
      <c r="I19" s="49" t="s">
        <v>23</v>
      </c>
      <c r="K19" s="25"/>
      <c r="M19" s="25"/>
      <c r="N19" s="25"/>
    </row>
    <row r="20" spans="1:14" ht="21.75" customHeight="1">
      <c r="A20" s="226"/>
      <c r="C20" s="451" t="s">
        <v>26</v>
      </c>
      <c r="D20" s="451"/>
      <c r="E20" s="317">
        <f>E5+E7+E8+E9+E10+E11+E12+E13+E15+E16+E18+E19</f>
        <v>269928837.29999995</v>
      </c>
      <c r="F20" s="317">
        <f>F5+F7+F8+F9+F10+F11+F12+F13+F15+F16+F18+F19</f>
        <v>64249333.79999999</v>
      </c>
      <c r="G20" s="317">
        <f>G5+G7+G8+G9+G10+G11+G12+G13+G15+G16+G18+G19</f>
        <v>205679503.5</v>
      </c>
      <c r="H20" s="450" t="s">
        <v>27</v>
      </c>
      <c r="I20" s="450"/>
      <c r="K20" s="25"/>
      <c r="M20" s="25"/>
      <c r="N20" s="25"/>
    </row>
    <row r="21" spans="1:14" ht="21.75" customHeight="1">
      <c r="A21" s="226"/>
      <c r="C21" s="452" t="s">
        <v>73</v>
      </c>
      <c r="D21" s="452"/>
      <c r="E21" s="318"/>
      <c r="F21" s="314">
        <v>1809671.3</v>
      </c>
      <c r="G21" s="314" t="s">
        <v>290</v>
      </c>
      <c r="H21" s="453" t="s">
        <v>74</v>
      </c>
      <c r="I21" s="453"/>
    </row>
    <row r="22" spans="1:14" ht="21.75" customHeight="1" thickBot="1">
      <c r="A22" s="226"/>
      <c r="C22" s="438" t="s">
        <v>75</v>
      </c>
      <c r="D22" s="438"/>
      <c r="E22" s="315">
        <f>E20</f>
        <v>269928837.29999995</v>
      </c>
      <c r="F22" s="315">
        <f>F20+F21</f>
        <v>66059005.099999987</v>
      </c>
      <c r="G22" s="315">
        <f>G20-F21</f>
        <v>203869832.19999999</v>
      </c>
      <c r="H22" s="449" t="s">
        <v>76</v>
      </c>
      <c r="I22" s="449"/>
    </row>
    <row r="23" spans="1:14" ht="6.75" customHeight="1" thickTop="1">
      <c r="A23" s="226"/>
      <c r="C23" s="21"/>
      <c r="D23" s="21"/>
      <c r="E23" s="21"/>
      <c r="F23" s="21"/>
      <c r="G23" s="33"/>
      <c r="H23" s="21"/>
      <c r="I23" s="21"/>
    </row>
    <row r="24" spans="1:14" ht="17.25">
      <c r="A24" s="227">
        <v>14</v>
      </c>
      <c r="C24" s="9"/>
      <c r="E24" s="25"/>
      <c r="F24" s="123"/>
      <c r="G24" s="25"/>
    </row>
    <row r="25" spans="1:14">
      <c r="C25" s="9"/>
      <c r="E25" s="25"/>
      <c r="F25" s="25"/>
      <c r="G25" s="25"/>
    </row>
    <row r="26" spans="1:14">
      <c r="C26" s="9"/>
      <c r="E26" s="25"/>
      <c r="F26" s="25"/>
      <c r="G26" s="25"/>
    </row>
    <row r="27" spans="1:14">
      <c r="C27" s="9"/>
      <c r="E27" s="25"/>
      <c r="F27" s="25"/>
      <c r="G27" s="25"/>
    </row>
    <row r="28" spans="1:14">
      <c r="G28" s="25"/>
    </row>
    <row r="29" spans="1:14">
      <c r="G29" s="25"/>
    </row>
    <row r="34" spans="4:8">
      <c r="F34" s="27"/>
      <c r="G34" s="27"/>
      <c r="H34" s="28"/>
    </row>
    <row r="35" spans="4:8" ht="15">
      <c r="D35" s="29"/>
      <c r="E35" s="4"/>
      <c r="F35" s="30"/>
      <c r="G35" s="23"/>
      <c r="H35" s="30"/>
    </row>
    <row r="36" spans="4:8" ht="15">
      <c r="D36" s="29"/>
      <c r="E36" s="4"/>
      <c r="F36" s="23"/>
      <c r="G36" s="23"/>
      <c r="H36" s="30"/>
    </row>
    <row r="37" spans="4:8" ht="15">
      <c r="D37" s="3"/>
      <c r="E37" s="4"/>
      <c r="F37" s="24"/>
      <c r="G37" s="23"/>
      <c r="H37" s="30"/>
    </row>
    <row r="38" spans="4:8" ht="15">
      <c r="D38" s="3"/>
      <c r="E38" s="4"/>
      <c r="F38" s="24"/>
      <c r="G38" s="23"/>
      <c r="H38" s="30"/>
    </row>
    <row r="39" spans="4:8" ht="15">
      <c r="D39" s="3"/>
      <c r="E39" s="4"/>
      <c r="F39" s="24"/>
      <c r="G39" s="23"/>
      <c r="H39" s="30"/>
    </row>
    <row r="40" spans="4:8" ht="15">
      <c r="D40" s="3"/>
      <c r="E40" s="4"/>
      <c r="F40" s="24"/>
      <c r="G40" s="23"/>
      <c r="H40" s="30"/>
    </row>
    <row r="41" spans="4:8" ht="15">
      <c r="D41" s="3"/>
      <c r="E41" s="4"/>
      <c r="F41" s="24"/>
      <c r="G41" s="23"/>
      <c r="H41" s="30"/>
    </row>
    <row r="42" spans="4:8" ht="15">
      <c r="D42" s="3"/>
      <c r="E42" s="4"/>
      <c r="F42" s="24"/>
      <c r="G42" s="23"/>
      <c r="H42" s="30"/>
    </row>
    <row r="43" spans="4:8" ht="15">
      <c r="D43" s="3"/>
      <c r="E43" s="4"/>
      <c r="F43" s="24"/>
      <c r="G43" s="23"/>
      <c r="H43" s="30"/>
    </row>
    <row r="44" spans="4:8" ht="15">
      <c r="D44" s="3"/>
      <c r="E44" s="4"/>
      <c r="F44" s="24"/>
      <c r="G44" s="23"/>
      <c r="H44" s="30"/>
    </row>
    <row r="45" spans="4:8" ht="15">
      <c r="D45" s="3"/>
      <c r="E45" s="4"/>
      <c r="F45" s="24"/>
      <c r="G45" s="23"/>
      <c r="H45" s="30"/>
    </row>
    <row r="46" spans="4:8" ht="15">
      <c r="D46" s="3"/>
      <c r="E46" s="4"/>
      <c r="F46" s="24"/>
      <c r="G46" s="23"/>
      <c r="H46" s="30"/>
    </row>
    <row r="47" spans="4:8" ht="15">
      <c r="D47" s="3"/>
      <c r="E47" s="4"/>
      <c r="F47" s="24"/>
      <c r="G47" s="23"/>
      <c r="H47" s="30"/>
    </row>
    <row r="48" spans="4:8" ht="15">
      <c r="D48" s="3"/>
      <c r="E48" s="4"/>
      <c r="F48" s="24"/>
      <c r="G48" s="23"/>
      <c r="H48" s="30"/>
    </row>
    <row r="49" spans="4:11" ht="15">
      <c r="D49" s="3"/>
      <c r="E49" s="4"/>
      <c r="F49" s="24"/>
      <c r="G49" s="23"/>
      <c r="H49" s="30"/>
    </row>
    <row r="50" spans="4:11" ht="15">
      <c r="D50" s="448"/>
      <c r="E50" s="448"/>
      <c r="F50" s="24"/>
      <c r="G50" s="24"/>
      <c r="H50" s="24"/>
      <c r="J50" s="26"/>
      <c r="K50" s="26"/>
    </row>
    <row r="51" spans="4:11" ht="15">
      <c r="D51" s="448"/>
      <c r="E51" s="448"/>
      <c r="F51" s="24"/>
      <c r="G51" s="24"/>
      <c r="H51" s="24"/>
    </row>
    <row r="52" spans="4:11" ht="15">
      <c r="D52" s="448"/>
      <c r="E52" s="448"/>
      <c r="F52" s="24"/>
      <c r="G52" s="24"/>
      <c r="H52" s="9"/>
    </row>
    <row r="54" spans="4:11">
      <c r="H54" s="9"/>
    </row>
    <row r="55" spans="4:11">
      <c r="F55" s="25"/>
      <c r="G55" s="25"/>
      <c r="H55" s="9"/>
    </row>
    <row r="56" spans="4:11">
      <c r="G56" s="9"/>
      <c r="H56" s="9"/>
    </row>
    <row r="57" spans="4:11">
      <c r="G57" s="9"/>
      <c r="H57" s="9"/>
    </row>
    <row r="59" spans="4:11">
      <c r="H59" s="9"/>
    </row>
    <row r="60" spans="4:11">
      <c r="H60" s="9"/>
    </row>
  </sheetData>
  <mergeCells count="16">
    <mergeCell ref="D51:E51"/>
    <mergeCell ref="D52:E52"/>
    <mergeCell ref="H22:I22"/>
    <mergeCell ref="H20:I20"/>
    <mergeCell ref="C22:D22"/>
    <mergeCell ref="C20:D20"/>
    <mergeCell ref="C21:D21"/>
    <mergeCell ref="H21:I21"/>
    <mergeCell ref="D50:E50"/>
    <mergeCell ref="A1:A9"/>
    <mergeCell ref="C1:I1"/>
    <mergeCell ref="C2:I2"/>
    <mergeCell ref="C3:C4"/>
    <mergeCell ref="D3:D4"/>
    <mergeCell ref="H3:H4"/>
    <mergeCell ref="I3:I4"/>
  </mergeCells>
  <phoneticPr fontId="2" type="noConversion"/>
  <printOptions horizontalCentered="1" verticalCentered="1"/>
  <pageMargins left="0.196850393700787" right="0.196850393700787" top="0.39" bottom="0.33" header="0.23" footer="0.2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59"/>
  <sheetViews>
    <sheetView rightToLeft="1" view="pageBreakPreview" topLeftCell="C19" zoomScaleSheetLayoutView="100" workbookViewId="0">
      <selection activeCell="G14" sqref="G14"/>
    </sheetView>
  </sheetViews>
  <sheetFormatPr defaultRowHeight="12.75"/>
  <cols>
    <col min="1" max="1" width="5.7109375" style="7" customWidth="1"/>
    <col min="2" max="2" width="3.42578125" style="7" customWidth="1"/>
    <col min="3" max="3" width="6.7109375" style="7" customWidth="1"/>
    <col min="4" max="7" width="26" style="7" customWidth="1"/>
    <col min="8" max="8" width="38.7109375" style="7" customWidth="1"/>
    <col min="9" max="9" width="6.7109375" style="7" customWidth="1"/>
    <col min="10" max="16384" width="9.140625" style="7"/>
  </cols>
  <sheetData>
    <row r="1" spans="1:9" s="120" customFormat="1" ht="24" customHeight="1">
      <c r="A1" s="395" t="s">
        <v>234</v>
      </c>
      <c r="C1" s="393" t="s">
        <v>275</v>
      </c>
      <c r="D1" s="456"/>
      <c r="E1" s="456"/>
      <c r="F1" s="456"/>
      <c r="G1" s="456"/>
      <c r="H1" s="456"/>
      <c r="I1" s="456"/>
    </row>
    <row r="2" spans="1:9" s="120" customFormat="1" ht="39" customHeight="1" thickBot="1">
      <c r="A2" s="395"/>
      <c r="C2" s="394" t="s">
        <v>276</v>
      </c>
      <c r="D2" s="405"/>
      <c r="E2" s="405"/>
      <c r="F2" s="405"/>
      <c r="G2" s="405"/>
      <c r="H2" s="405"/>
      <c r="I2" s="405"/>
    </row>
    <row r="3" spans="1:9" ht="24.95" customHeight="1" thickTop="1">
      <c r="A3" s="395"/>
      <c r="C3" s="406" t="s">
        <v>45</v>
      </c>
      <c r="D3" s="406" t="s">
        <v>46</v>
      </c>
      <c r="E3" s="292" t="s">
        <v>34</v>
      </c>
      <c r="F3" s="292" t="s">
        <v>36</v>
      </c>
      <c r="G3" s="292" t="s">
        <v>66</v>
      </c>
      <c r="H3" s="406" t="s">
        <v>47</v>
      </c>
      <c r="I3" s="406" t="s">
        <v>48</v>
      </c>
    </row>
    <row r="4" spans="1:9" ht="24.95" customHeight="1" thickBot="1">
      <c r="A4" s="395"/>
      <c r="C4" s="407"/>
      <c r="D4" s="407"/>
      <c r="E4" s="293" t="s">
        <v>33</v>
      </c>
      <c r="F4" s="293" t="s">
        <v>70</v>
      </c>
      <c r="G4" s="293" t="s">
        <v>69</v>
      </c>
      <c r="H4" s="407"/>
      <c r="I4" s="407"/>
    </row>
    <row r="5" spans="1:9" ht="28.5" customHeight="1">
      <c r="A5" s="395"/>
      <c r="C5" s="53">
        <v>1</v>
      </c>
      <c r="D5" s="59" t="s">
        <v>49</v>
      </c>
      <c r="E5" s="305">
        <v>2698671.2</v>
      </c>
      <c r="F5" s="305">
        <v>5133375.7</v>
      </c>
      <c r="G5" s="311">
        <f>E5+F5</f>
        <v>7832046.9000000004</v>
      </c>
      <c r="H5" s="13" t="s">
        <v>50</v>
      </c>
      <c r="I5" s="54">
        <v>1</v>
      </c>
    </row>
    <row r="6" spans="1:9" ht="28.5" customHeight="1">
      <c r="A6" s="395"/>
      <c r="C6" s="46">
        <v>2</v>
      </c>
      <c r="D6" s="50" t="s">
        <v>51</v>
      </c>
      <c r="E6" s="307">
        <f>E7+E8</f>
        <v>2404457.7000000002</v>
      </c>
      <c r="F6" s="307">
        <f>F7+F8</f>
        <v>58957493.799999997</v>
      </c>
      <c r="G6" s="307">
        <f>G7+G8</f>
        <v>61361951.5</v>
      </c>
      <c r="H6" s="5" t="s">
        <v>52</v>
      </c>
      <c r="I6" s="47">
        <v>2</v>
      </c>
    </row>
    <row r="7" spans="1:9" ht="28.5" customHeight="1">
      <c r="A7" s="395"/>
      <c r="C7" s="45" t="s">
        <v>238</v>
      </c>
      <c r="D7" s="50" t="s">
        <v>54</v>
      </c>
      <c r="E7" s="307">
        <v>2336666</v>
      </c>
      <c r="F7" s="307">
        <v>58628610.899999999</v>
      </c>
      <c r="G7" s="307">
        <f>E7+F7</f>
        <v>60965276.899999999</v>
      </c>
      <c r="H7" s="5" t="s">
        <v>71</v>
      </c>
      <c r="I7" s="47" t="s">
        <v>53</v>
      </c>
    </row>
    <row r="8" spans="1:9" ht="28.5" customHeight="1">
      <c r="A8" s="395"/>
      <c r="C8" s="45" t="s">
        <v>56</v>
      </c>
      <c r="D8" s="50" t="s">
        <v>57</v>
      </c>
      <c r="E8" s="296">
        <v>67791.7</v>
      </c>
      <c r="F8" s="296">
        <v>328882.90000000002</v>
      </c>
      <c r="G8" s="296">
        <f t="shared" ref="G8:G19" si="0">E8+F8</f>
        <v>396674.60000000003</v>
      </c>
      <c r="H8" s="5" t="s">
        <v>58</v>
      </c>
      <c r="I8" s="47" t="s">
        <v>56</v>
      </c>
    </row>
    <row r="9" spans="1:9" s="171" customFormat="1" ht="28.5" customHeight="1">
      <c r="A9" s="395"/>
      <c r="C9" s="43" t="s">
        <v>59</v>
      </c>
      <c r="D9" s="15" t="s">
        <v>60</v>
      </c>
      <c r="E9" s="296">
        <v>1788958.6</v>
      </c>
      <c r="F9" s="296">
        <v>2329559.9</v>
      </c>
      <c r="G9" s="296">
        <f t="shared" si="0"/>
        <v>4118518.5</v>
      </c>
      <c r="H9" s="5" t="s">
        <v>61</v>
      </c>
      <c r="I9" s="42" t="s">
        <v>59</v>
      </c>
    </row>
    <row r="10" spans="1:9" ht="28.5" customHeight="1">
      <c r="A10" s="395"/>
      <c r="C10" s="45" t="s">
        <v>62</v>
      </c>
      <c r="D10" s="50" t="s">
        <v>63</v>
      </c>
      <c r="E10" s="296">
        <v>1678942.2</v>
      </c>
      <c r="F10" s="296">
        <v>4655657</v>
      </c>
      <c r="G10" s="296">
        <f>E10+F10</f>
        <v>6334599.2000000002</v>
      </c>
      <c r="H10" s="5" t="s">
        <v>0</v>
      </c>
      <c r="I10" s="47" t="s">
        <v>62</v>
      </c>
    </row>
    <row r="11" spans="1:9" s="171" customFormat="1" ht="28.5" customHeight="1">
      <c r="A11" s="236"/>
      <c r="C11" s="43" t="s">
        <v>1</v>
      </c>
      <c r="D11" s="15" t="s">
        <v>2</v>
      </c>
      <c r="E11" s="296">
        <v>8352886</v>
      </c>
      <c r="F11" s="296">
        <v>10817886.800000001</v>
      </c>
      <c r="G11" s="296">
        <f t="shared" si="0"/>
        <v>19170772.800000001</v>
      </c>
      <c r="H11" s="5" t="s">
        <v>3</v>
      </c>
      <c r="I11" s="42" t="s">
        <v>1</v>
      </c>
    </row>
    <row r="12" spans="1:9" s="171" customFormat="1" ht="28.5" customHeight="1">
      <c r="A12" s="236"/>
      <c r="C12" s="43" t="s">
        <v>4</v>
      </c>
      <c r="D12" s="15" t="s">
        <v>5</v>
      </c>
      <c r="E12" s="296">
        <v>11619933.300000001</v>
      </c>
      <c r="F12" s="296">
        <v>11063313.6</v>
      </c>
      <c r="G12" s="296">
        <f t="shared" si="0"/>
        <v>22683246.899999999</v>
      </c>
      <c r="H12" s="5" t="s">
        <v>6</v>
      </c>
      <c r="I12" s="42" t="s">
        <v>4</v>
      </c>
    </row>
    <row r="13" spans="1:9" s="171" customFormat="1" ht="28.5" customHeight="1">
      <c r="A13" s="236"/>
      <c r="C13" s="43" t="s">
        <v>7</v>
      </c>
      <c r="D13" s="15" t="s">
        <v>8</v>
      </c>
      <c r="E13" s="296">
        <v>5633610.9000000004</v>
      </c>
      <c r="F13" s="296">
        <v>14147189.5</v>
      </c>
      <c r="G13" s="296">
        <f t="shared" si="0"/>
        <v>19780800.399999999</v>
      </c>
      <c r="H13" s="168" t="s">
        <v>9</v>
      </c>
      <c r="I13" s="42" t="s">
        <v>7</v>
      </c>
    </row>
    <row r="14" spans="1:9" ht="28.5" customHeight="1">
      <c r="A14" s="226"/>
      <c r="C14" s="45" t="s">
        <v>10</v>
      </c>
      <c r="D14" s="50" t="s">
        <v>11</v>
      </c>
      <c r="E14" s="296">
        <f>E15+E16</f>
        <v>488436.6</v>
      </c>
      <c r="F14" s="296">
        <f>F15+F16</f>
        <v>15624910</v>
      </c>
      <c r="G14" s="296">
        <f>E14+F14</f>
        <v>16113346.6</v>
      </c>
      <c r="H14" s="64" t="s">
        <v>12</v>
      </c>
      <c r="I14" s="47" t="s">
        <v>10</v>
      </c>
    </row>
    <row r="15" spans="1:9" s="171" customFormat="1" ht="28.5" customHeight="1">
      <c r="A15" s="236"/>
      <c r="C15" s="43" t="s">
        <v>239</v>
      </c>
      <c r="D15" s="15" t="s">
        <v>14</v>
      </c>
      <c r="E15" s="296">
        <v>482324.6</v>
      </c>
      <c r="F15" s="296">
        <v>1251867.5</v>
      </c>
      <c r="G15" s="296">
        <f t="shared" si="0"/>
        <v>1734192.1</v>
      </c>
      <c r="H15" s="5" t="s">
        <v>15</v>
      </c>
      <c r="I15" s="42" t="s">
        <v>13</v>
      </c>
    </row>
    <row r="16" spans="1:9" ht="28.5" customHeight="1">
      <c r="A16" s="226"/>
      <c r="C16" s="45" t="s">
        <v>240</v>
      </c>
      <c r="D16" s="50" t="s">
        <v>17</v>
      </c>
      <c r="E16" s="296">
        <v>6112</v>
      </c>
      <c r="F16" s="296">
        <v>14373042.5</v>
      </c>
      <c r="G16" s="296">
        <f>E16+F16</f>
        <v>14379154.5</v>
      </c>
      <c r="H16" s="5" t="s">
        <v>18</v>
      </c>
      <c r="I16" s="47" t="s">
        <v>16</v>
      </c>
    </row>
    <row r="17" spans="1:9" ht="28.5" customHeight="1">
      <c r="A17" s="226"/>
      <c r="C17" s="45" t="s">
        <v>19</v>
      </c>
      <c r="D17" s="50" t="s">
        <v>20</v>
      </c>
      <c r="E17" s="296">
        <f>E18+E19</f>
        <v>42214304.799999997</v>
      </c>
      <c r="F17" s="296">
        <f>F18+F19</f>
        <v>6069915.9000000004</v>
      </c>
      <c r="G17" s="296">
        <f>E17+F17</f>
        <v>48284220.699999996</v>
      </c>
      <c r="H17" s="5" t="s">
        <v>21</v>
      </c>
      <c r="I17" s="47" t="s">
        <v>19</v>
      </c>
    </row>
    <row r="18" spans="1:9" ht="28.5" customHeight="1">
      <c r="A18" s="226"/>
      <c r="C18" s="45" t="s">
        <v>241</v>
      </c>
      <c r="D18" s="50" t="s">
        <v>92</v>
      </c>
      <c r="E18" s="296">
        <v>40119130</v>
      </c>
      <c r="F18" s="296">
        <v>1404169.7</v>
      </c>
      <c r="G18" s="296">
        <f>E18+F18</f>
        <v>41523299.700000003</v>
      </c>
      <c r="H18" s="5" t="s">
        <v>91</v>
      </c>
      <c r="I18" s="47" t="s">
        <v>22</v>
      </c>
    </row>
    <row r="19" spans="1:9" ht="28.5" customHeight="1" thickBot="1">
      <c r="A19" s="226"/>
      <c r="C19" s="48" t="s">
        <v>242</v>
      </c>
      <c r="D19" s="51" t="s">
        <v>24</v>
      </c>
      <c r="E19" s="297">
        <v>2095174.8</v>
      </c>
      <c r="F19" s="297">
        <v>4665746.2</v>
      </c>
      <c r="G19" s="296">
        <f t="shared" si="0"/>
        <v>6760921</v>
      </c>
      <c r="H19" s="16" t="s">
        <v>72</v>
      </c>
      <c r="I19" s="49" t="s">
        <v>23</v>
      </c>
    </row>
    <row r="20" spans="1:9" ht="27.75" customHeight="1" thickBot="1">
      <c r="A20" s="226"/>
      <c r="C20" s="443" t="s">
        <v>26</v>
      </c>
      <c r="D20" s="443"/>
      <c r="E20" s="312">
        <f>E5+E7+E8+E9+E10+E11+E12+E13+E15+E16+E18+E19</f>
        <v>76880201.299999997</v>
      </c>
      <c r="F20" s="312">
        <f>F5+F7+F8+F9+F10+F11+F12+F13+F15+F16+F18+F19</f>
        <v>128799302.2</v>
      </c>
      <c r="G20" s="312">
        <f>G5+G7+G8+G9+G10+G11+G12+G13+G15+G16+G18+G19</f>
        <v>205679503.5</v>
      </c>
      <c r="H20" s="455" t="s">
        <v>27</v>
      </c>
      <c r="I20" s="455"/>
    </row>
    <row r="21" spans="1:9" ht="27.75" customHeight="1">
      <c r="A21" s="226"/>
      <c r="C21" s="445" t="s">
        <v>95</v>
      </c>
      <c r="D21" s="445"/>
      <c r="E21" s="313"/>
      <c r="F21" s="314">
        <v>1809671.3</v>
      </c>
      <c r="G21" s="314">
        <v>1809671.3</v>
      </c>
      <c r="H21" s="446" t="s">
        <v>185</v>
      </c>
      <c r="I21" s="446"/>
    </row>
    <row r="22" spans="1:9" ht="27.75" customHeight="1" thickBot="1">
      <c r="A22" s="226"/>
      <c r="C22" s="438" t="s">
        <v>75</v>
      </c>
      <c r="D22" s="438"/>
      <c r="E22" s="315">
        <f>E20</f>
        <v>76880201.299999997</v>
      </c>
      <c r="F22" s="315">
        <f>F20-F21</f>
        <v>126989630.90000001</v>
      </c>
      <c r="G22" s="314">
        <f>G20-G21</f>
        <v>203869832.19999999</v>
      </c>
      <c r="H22" s="449" t="s">
        <v>76</v>
      </c>
      <c r="I22" s="449"/>
    </row>
    <row r="23" spans="1:9" ht="13.5" thickTop="1">
      <c r="A23" s="226"/>
      <c r="C23" s="21"/>
      <c r="D23" s="21"/>
      <c r="E23" s="34"/>
      <c r="F23" s="34"/>
      <c r="G23" s="34"/>
      <c r="H23" s="21"/>
      <c r="I23" s="21"/>
    </row>
    <row r="24" spans="1:9" ht="17.25">
      <c r="A24" s="227">
        <v>15</v>
      </c>
      <c r="C24" s="9"/>
      <c r="E24" s="136"/>
      <c r="F24" s="78"/>
      <c r="G24" s="200"/>
    </row>
    <row r="25" spans="1:9">
      <c r="A25" s="226"/>
      <c r="C25" s="9"/>
      <c r="E25" s="78"/>
      <c r="F25" s="78"/>
      <c r="G25" s="200"/>
    </row>
    <row r="26" spans="1:9" ht="15">
      <c r="A26" s="226"/>
      <c r="C26" s="9"/>
      <c r="E26" s="88"/>
      <c r="F26" s="78"/>
      <c r="G26" s="30"/>
    </row>
    <row r="27" spans="1:9">
      <c r="A27" s="226"/>
      <c r="C27" s="9"/>
      <c r="E27" s="88"/>
      <c r="F27" s="78"/>
      <c r="G27" s="39"/>
    </row>
    <row r="28" spans="1:9">
      <c r="A28" s="226"/>
      <c r="G28" s="39"/>
    </row>
    <row r="29" spans="1:9">
      <c r="A29" s="226"/>
    </row>
    <row r="30" spans="1:9">
      <c r="A30" s="226"/>
      <c r="F30" s="25"/>
    </row>
    <row r="31" spans="1:9">
      <c r="A31" s="226"/>
    </row>
    <row r="36" spans="4:9">
      <c r="F36" s="25"/>
    </row>
    <row r="39" spans="4:9">
      <c r="F39" s="25"/>
    </row>
    <row r="48" spans="4:9" ht="21.75" customHeight="1">
      <c r="D48" s="31"/>
      <c r="E48" s="31"/>
      <c r="F48" s="31"/>
      <c r="G48" s="31"/>
      <c r="H48" s="31"/>
      <c r="I48" s="31"/>
    </row>
    <row r="49" spans="4:9" ht="15.75">
      <c r="D49" s="32"/>
      <c r="E49" s="32"/>
      <c r="F49" s="32"/>
      <c r="G49" s="32"/>
      <c r="H49" s="32"/>
      <c r="I49" s="32"/>
    </row>
    <row r="59" spans="4:9">
      <c r="D59" s="454">
        <v>11</v>
      </c>
      <c r="E59" s="454"/>
      <c r="F59" s="454"/>
      <c r="G59" s="454"/>
      <c r="H59" s="454"/>
      <c r="I59" s="454"/>
    </row>
  </sheetData>
  <mergeCells count="14">
    <mergeCell ref="A1:A10"/>
    <mergeCell ref="D59:I59"/>
    <mergeCell ref="H22:I22"/>
    <mergeCell ref="H20:I20"/>
    <mergeCell ref="C22:D22"/>
    <mergeCell ref="C20:D20"/>
    <mergeCell ref="C21:D21"/>
    <mergeCell ref="H21:I21"/>
    <mergeCell ref="H3:H4"/>
    <mergeCell ref="I3:I4"/>
    <mergeCell ref="C1:I1"/>
    <mergeCell ref="C2:I2"/>
    <mergeCell ref="C3:C4"/>
    <mergeCell ref="D3:D4"/>
  </mergeCells>
  <phoneticPr fontId="2" type="noConversion"/>
  <printOptions horizontalCentered="1" verticalCentered="1"/>
  <pageMargins left="0.196850393700787" right="0.28000000000000003" top="0.42" bottom="0.36" header="0.25" footer="0.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58"/>
  <sheetViews>
    <sheetView rightToLeft="1" view="pageBreakPreview" topLeftCell="A10" zoomScaleSheetLayoutView="100" workbookViewId="0">
      <selection activeCell="C3" sqref="C3:I20"/>
    </sheetView>
  </sheetViews>
  <sheetFormatPr defaultRowHeight="12.75"/>
  <cols>
    <col min="1" max="1" width="6.7109375" style="7" customWidth="1"/>
    <col min="2" max="2" width="4" style="7" customWidth="1"/>
    <col min="3" max="3" width="6.7109375" style="7" customWidth="1"/>
    <col min="4" max="4" width="26.85546875" style="7" customWidth="1"/>
    <col min="5" max="7" width="24.7109375" style="7" customWidth="1"/>
    <col min="8" max="8" width="37" style="7" customWidth="1"/>
    <col min="9" max="9" width="6.7109375" style="7" customWidth="1"/>
    <col min="10" max="10" width="11.140625" style="7" bestFit="1" customWidth="1"/>
    <col min="11" max="11" width="10.5703125" style="7" bestFit="1" customWidth="1"/>
    <col min="12" max="12" width="9.140625" style="7"/>
    <col min="13" max="13" width="9.5703125" style="7" bestFit="1" customWidth="1"/>
    <col min="14" max="15" width="9.140625" style="7"/>
    <col min="16" max="16" width="12" style="7" customWidth="1"/>
    <col min="17" max="17" width="11.5703125" style="7" customWidth="1"/>
    <col min="18" max="16384" width="9.140625" style="7"/>
  </cols>
  <sheetData>
    <row r="1" spans="1:17" s="36" customFormat="1" ht="24" customHeight="1">
      <c r="A1" s="395" t="s">
        <v>234</v>
      </c>
      <c r="C1" s="424" t="s">
        <v>277</v>
      </c>
      <c r="D1" s="424"/>
      <c r="E1" s="424"/>
      <c r="F1" s="424"/>
      <c r="G1" s="424"/>
      <c r="H1" s="424"/>
      <c r="I1" s="424"/>
      <c r="J1" s="106"/>
    </row>
    <row r="2" spans="1:17" s="36" customFormat="1" ht="39" customHeight="1" thickBot="1">
      <c r="A2" s="395"/>
      <c r="C2" s="425" t="s">
        <v>278</v>
      </c>
      <c r="D2" s="425"/>
      <c r="E2" s="425"/>
      <c r="F2" s="425"/>
      <c r="G2" s="425"/>
      <c r="H2" s="425"/>
      <c r="I2" s="425"/>
      <c r="J2" s="115"/>
    </row>
    <row r="3" spans="1:17" ht="24.95" customHeight="1" thickTop="1">
      <c r="A3" s="395"/>
      <c r="C3" s="406" t="s">
        <v>45</v>
      </c>
      <c r="D3" s="406" t="s">
        <v>46</v>
      </c>
      <c r="E3" s="292" t="s">
        <v>86</v>
      </c>
      <c r="F3" s="292" t="s">
        <v>172</v>
      </c>
      <c r="G3" s="292" t="s">
        <v>84</v>
      </c>
      <c r="H3" s="406" t="s">
        <v>47</v>
      </c>
      <c r="I3" s="406" t="s">
        <v>48</v>
      </c>
    </row>
    <row r="4" spans="1:17" ht="24.95" customHeight="1" thickBot="1">
      <c r="A4" s="395"/>
      <c r="C4" s="407"/>
      <c r="D4" s="407"/>
      <c r="E4" s="293" t="s">
        <v>87</v>
      </c>
      <c r="F4" s="293" t="s">
        <v>88</v>
      </c>
      <c r="G4" s="293" t="s">
        <v>80</v>
      </c>
      <c r="H4" s="407"/>
      <c r="I4" s="407"/>
    </row>
    <row r="5" spans="1:17" ht="28.5" customHeight="1">
      <c r="A5" s="395"/>
      <c r="C5" s="53">
        <v>1</v>
      </c>
      <c r="D5" s="59" t="s">
        <v>49</v>
      </c>
      <c r="E5" s="305">
        <v>66832.399999999994</v>
      </c>
      <c r="F5" s="305">
        <v>7765214.5</v>
      </c>
      <c r="G5" s="305">
        <f>E5+F5</f>
        <v>7832046.9000000004</v>
      </c>
      <c r="H5" s="13" t="s">
        <v>50</v>
      </c>
      <c r="I5" s="54">
        <v>1</v>
      </c>
      <c r="J5" s="213"/>
      <c r="K5" s="25"/>
    </row>
    <row r="6" spans="1:17" ht="28.5" customHeight="1">
      <c r="A6" s="395"/>
      <c r="C6" s="14">
        <v>2</v>
      </c>
      <c r="D6" s="15" t="s">
        <v>51</v>
      </c>
      <c r="E6" s="307">
        <f>E7+E8</f>
        <v>60965276.899999999</v>
      </c>
      <c r="F6" s="307">
        <f>F8</f>
        <v>396674.6</v>
      </c>
      <c r="G6" s="307">
        <f>G7+G8</f>
        <v>61361951.5</v>
      </c>
      <c r="H6" s="5" t="s">
        <v>52</v>
      </c>
      <c r="I6" s="42">
        <v>2</v>
      </c>
      <c r="J6" s="213"/>
      <c r="K6" s="25"/>
    </row>
    <row r="7" spans="1:17" ht="28.5" customHeight="1">
      <c r="A7" s="395"/>
      <c r="C7" s="45" t="s">
        <v>238</v>
      </c>
      <c r="D7" s="50" t="s">
        <v>54</v>
      </c>
      <c r="E7" s="307">
        <v>60965276.899999999</v>
      </c>
      <c r="F7" s="307">
        <v>0</v>
      </c>
      <c r="G7" s="307">
        <f>E7</f>
        <v>60965276.899999999</v>
      </c>
      <c r="H7" s="5" t="s">
        <v>71</v>
      </c>
      <c r="I7" s="47" t="s">
        <v>53</v>
      </c>
      <c r="J7" s="213"/>
      <c r="K7" s="25"/>
    </row>
    <row r="8" spans="1:17" ht="28.5" customHeight="1">
      <c r="A8" s="395"/>
      <c r="C8" s="45" t="s">
        <v>56</v>
      </c>
      <c r="D8" s="50" t="s">
        <v>57</v>
      </c>
      <c r="E8" s="307">
        <v>0</v>
      </c>
      <c r="F8" s="307">
        <v>396674.6</v>
      </c>
      <c r="G8" s="307">
        <f t="shared" ref="G8:G10" si="0">E8+F8</f>
        <v>396674.6</v>
      </c>
      <c r="H8" s="5" t="s">
        <v>58</v>
      </c>
      <c r="I8" s="47" t="s">
        <v>56</v>
      </c>
      <c r="J8" s="213"/>
      <c r="K8" s="25"/>
      <c r="L8" s="85"/>
    </row>
    <row r="9" spans="1:17" s="171" customFormat="1" ht="28.5" customHeight="1">
      <c r="A9" s="395"/>
      <c r="C9" s="43" t="s">
        <v>59</v>
      </c>
      <c r="D9" s="15" t="s">
        <v>60</v>
      </c>
      <c r="E9" s="307">
        <v>1270413.3999999999</v>
      </c>
      <c r="F9" s="307">
        <v>2848105.1</v>
      </c>
      <c r="G9" s="307">
        <f>E9+F9</f>
        <v>4118518.5</v>
      </c>
      <c r="H9" s="5" t="s">
        <v>61</v>
      </c>
      <c r="I9" s="42" t="s">
        <v>59</v>
      </c>
      <c r="J9" s="213"/>
      <c r="K9" s="148"/>
      <c r="L9" s="240"/>
      <c r="M9" s="241"/>
    </row>
    <row r="10" spans="1:17" ht="28.5" customHeight="1">
      <c r="A10" s="395"/>
      <c r="C10" s="45" t="s">
        <v>62</v>
      </c>
      <c r="D10" s="50" t="s">
        <v>63</v>
      </c>
      <c r="E10" s="296">
        <v>5256655.2</v>
      </c>
      <c r="F10" s="296">
        <v>1077944</v>
      </c>
      <c r="G10" s="296">
        <f t="shared" si="0"/>
        <v>6334599.2000000002</v>
      </c>
      <c r="H10" s="5" t="s">
        <v>0</v>
      </c>
      <c r="I10" s="47" t="s">
        <v>62</v>
      </c>
      <c r="J10" s="213"/>
      <c r="K10" s="25"/>
      <c r="L10" s="85"/>
      <c r="M10" s="39"/>
    </row>
    <row r="11" spans="1:17" s="171" customFormat="1" ht="28.5" customHeight="1">
      <c r="A11" s="236"/>
      <c r="C11" s="43" t="s">
        <v>1</v>
      </c>
      <c r="D11" s="15" t="s">
        <v>2</v>
      </c>
      <c r="E11" s="296">
        <v>598638.6</v>
      </c>
      <c r="F11" s="296">
        <v>18572134.199999999</v>
      </c>
      <c r="G11" s="296">
        <f>E11+F11</f>
        <v>19170772.800000001</v>
      </c>
      <c r="H11" s="5" t="s">
        <v>3</v>
      </c>
      <c r="I11" s="42" t="s">
        <v>1</v>
      </c>
      <c r="J11" s="213"/>
      <c r="K11" s="148"/>
      <c r="L11" s="240"/>
      <c r="M11" s="241"/>
      <c r="O11" s="174"/>
      <c r="P11" s="174"/>
      <c r="Q11" s="174"/>
    </row>
    <row r="12" spans="1:17" s="171" customFormat="1" ht="28.5" customHeight="1">
      <c r="A12" s="236"/>
      <c r="C12" s="43" t="s">
        <v>4</v>
      </c>
      <c r="D12" s="15" t="s">
        <v>5</v>
      </c>
      <c r="E12" s="296">
        <v>1489954.5</v>
      </c>
      <c r="F12" s="296">
        <v>21193292.399999999</v>
      </c>
      <c r="G12" s="296">
        <f>E12+F12</f>
        <v>22683246.899999999</v>
      </c>
      <c r="H12" s="5" t="s">
        <v>6</v>
      </c>
      <c r="I12" s="42" t="s">
        <v>4</v>
      </c>
      <c r="J12" s="213"/>
      <c r="K12" s="148"/>
      <c r="L12" s="240"/>
      <c r="M12" s="241"/>
      <c r="O12" s="244"/>
      <c r="P12" s="244"/>
      <c r="Q12" s="244"/>
    </row>
    <row r="13" spans="1:17" s="171" customFormat="1" ht="28.5" customHeight="1">
      <c r="A13" s="236"/>
      <c r="C13" s="43" t="s">
        <v>7</v>
      </c>
      <c r="D13" s="15" t="s">
        <v>8</v>
      </c>
      <c r="E13" s="296">
        <v>2259113</v>
      </c>
      <c r="F13" s="296">
        <v>17521687.399999999</v>
      </c>
      <c r="G13" s="296">
        <f>E13+F13</f>
        <v>19780800.399999999</v>
      </c>
      <c r="H13" s="168" t="s">
        <v>9</v>
      </c>
      <c r="I13" s="42" t="s">
        <v>7</v>
      </c>
      <c r="J13" s="213"/>
      <c r="K13" s="148"/>
    </row>
    <row r="14" spans="1:17" ht="28.5" customHeight="1">
      <c r="A14" s="226"/>
      <c r="C14" s="43" t="s">
        <v>10</v>
      </c>
      <c r="D14" s="15" t="s">
        <v>11</v>
      </c>
      <c r="E14" s="296">
        <f>E15</f>
        <v>847959.1</v>
      </c>
      <c r="F14" s="296">
        <f>F15+F16</f>
        <v>15265387.5</v>
      </c>
      <c r="G14" s="296">
        <f>G15+G16</f>
        <v>16113346.6</v>
      </c>
      <c r="H14" s="52" t="s">
        <v>12</v>
      </c>
      <c r="I14" s="42" t="s">
        <v>10</v>
      </c>
      <c r="J14" s="213"/>
      <c r="K14" s="25"/>
    </row>
    <row r="15" spans="1:17" s="171" customFormat="1" ht="28.5" customHeight="1">
      <c r="A15" s="236"/>
      <c r="C15" s="43" t="s">
        <v>239</v>
      </c>
      <c r="D15" s="15" t="s">
        <v>14</v>
      </c>
      <c r="E15" s="296">
        <v>847959.1</v>
      </c>
      <c r="F15" s="296">
        <v>886233</v>
      </c>
      <c r="G15" s="296">
        <f>E15+F15</f>
        <v>1734192.1</v>
      </c>
      <c r="H15" s="5" t="s">
        <v>15</v>
      </c>
      <c r="I15" s="42" t="s">
        <v>13</v>
      </c>
      <c r="J15" s="213"/>
      <c r="K15" s="148"/>
    </row>
    <row r="16" spans="1:17" ht="28.5" customHeight="1">
      <c r="A16" s="226"/>
      <c r="C16" s="45" t="s">
        <v>240</v>
      </c>
      <c r="D16" s="50" t="s">
        <v>17</v>
      </c>
      <c r="E16" s="296">
        <v>0</v>
      </c>
      <c r="F16" s="296">
        <v>14379154.5</v>
      </c>
      <c r="G16" s="296">
        <f>F16</f>
        <v>14379154.5</v>
      </c>
      <c r="H16" s="5" t="s">
        <v>18</v>
      </c>
      <c r="I16" s="47" t="s">
        <v>16</v>
      </c>
      <c r="J16" s="213"/>
      <c r="K16" s="25"/>
    </row>
    <row r="17" spans="1:11" ht="28.5" customHeight="1">
      <c r="A17" s="226"/>
      <c r="C17" s="43" t="s">
        <v>19</v>
      </c>
      <c r="D17" s="15" t="s">
        <v>20</v>
      </c>
      <c r="E17" s="296">
        <f>E18+E19</f>
        <v>41523299.700000003</v>
      </c>
      <c r="F17" s="296">
        <f>F18+F19</f>
        <v>6760921</v>
      </c>
      <c r="G17" s="296">
        <f>G18+G19</f>
        <v>48284220.700000003</v>
      </c>
      <c r="H17" s="5" t="s">
        <v>21</v>
      </c>
      <c r="I17" s="42" t="s">
        <v>19</v>
      </c>
      <c r="J17" s="213"/>
      <c r="K17" s="25"/>
    </row>
    <row r="18" spans="1:11" ht="28.5" customHeight="1">
      <c r="A18" s="226"/>
      <c r="C18" s="45" t="s">
        <v>241</v>
      </c>
      <c r="D18" s="50" t="s">
        <v>92</v>
      </c>
      <c r="E18" s="296">
        <v>41523299.700000003</v>
      </c>
      <c r="F18" s="296">
        <v>0</v>
      </c>
      <c r="G18" s="296">
        <f>E18</f>
        <v>41523299.700000003</v>
      </c>
      <c r="H18" s="5" t="s">
        <v>91</v>
      </c>
      <c r="I18" s="47" t="s">
        <v>22</v>
      </c>
      <c r="J18" s="213"/>
      <c r="K18" s="25"/>
    </row>
    <row r="19" spans="1:11" ht="28.5" customHeight="1" thickBot="1">
      <c r="A19" s="226"/>
      <c r="C19" s="48" t="s">
        <v>242</v>
      </c>
      <c r="D19" s="51" t="s">
        <v>24</v>
      </c>
      <c r="E19" s="296">
        <v>0</v>
      </c>
      <c r="F19" s="297">
        <v>6760921</v>
      </c>
      <c r="G19" s="296">
        <f>F19</f>
        <v>6760921</v>
      </c>
      <c r="H19" s="16" t="s">
        <v>72</v>
      </c>
      <c r="I19" s="49" t="s">
        <v>23</v>
      </c>
      <c r="J19" s="213"/>
      <c r="K19" s="25"/>
    </row>
    <row r="20" spans="1:11" ht="28.5" customHeight="1" thickBot="1">
      <c r="A20" s="226"/>
      <c r="C20" s="451" t="s">
        <v>26</v>
      </c>
      <c r="D20" s="451"/>
      <c r="E20" s="298">
        <f>E5+E7+E8+E9+E10+E11+E12+E13+E15+E18</f>
        <v>114278142.79999998</v>
      </c>
      <c r="F20" s="298">
        <f>F5+F8+F9+F10+F11+F12+F13+F15+F16+F19</f>
        <v>91401360.699999988</v>
      </c>
      <c r="G20" s="298">
        <f>G5+G7+G8+G9+G10+G11+G12+G13+G15+G16+G18+G19</f>
        <v>205679503.5</v>
      </c>
      <c r="H20" s="450" t="s">
        <v>27</v>
      </c>
      <c r="I20" s="450"/>
      <c r="J20" s="213"/>
      <c r="K20" s="25"/>
    </row>
    <row r="21" spans="1:11" ht="18.75" thickTop="1">
      <c r="A21" s="226"/>
      <c r="C21" s="21"/>
      <c r="D21" s="79"/>
      <c r="E21" s="105"/>
      <c r="F21" s="137"/>
      <c r="G21" s="137"/>
      <c r="H21" s="35"/>
      <c r="I21" s="21"/>
    </row>
    <row r="22" spans="1:11" ht="18">
      <c r="A22" s="234">
        <v>16</v>
      </c>
      <c r="C22" s="9"/>
      <c r="D22" s="80"/>
      <c r="E22" s="82"/>
      <c r="F22" s="82"/>
      <c r="G22" s="81"/>
      <c r="H22" s="36"/>
    </row>
    <row r="23" spans="1:11" ht="18">
      <c r="C23" s="9"/>
      <c r="D23" s="80"/>
      <c r="E23" s="82"/>
      <c r="F23" s="82"/>
      <c r="G23" s="82"/>
      <c r="H23" s="36"/>
    </row>
    <row r="24" spans="1:11" ht="18">
      <c r="C24" s="9"/>
      <c r="D24" s="80"/>
      <c r="E24" s="82"/>
      <c r="F24" s="82"/>
      <c r="G24" s="81"/>
    </row>
    <row r="25" spans="1:11" ht="18">
      <c r="C25" s="9"/>
      <c r="D25" s="80"/>
      <c r="E25" s="82"/>
      <c r="F25" s="82"/>
    </row>
    <row r="26" spans="1:11" ht="18">
      <c r="C26" s="9"/>
      <c r="D26" s="80"/>
      <c r="E26" s="81"/>
      <c r="F26" s="81"/>
      <c r="G26" s="81"/>
    </row>
    <row r="27" spans="1:11" ht="18">
      <c r="C27" s="9"/>
      <c r="D27" s="83"/>
      <c r="E27" s="82"/>
      <c r="F27" s="82"/>
      <c r="G27" s="83"/>
    </row>
    <row r="28" spans="1:11" ht="18">
      <c r="F28" s="39"/>
      <c r="G28" s="81"/>
    </row>
    <row r="29" spans="1:11" ht="15">
      <c r="F29" s="76"/>
    </row>
    <row r="30" spans="1:11">
      <c r="F30" s="25"/>
    </row>
    <row r="55" spans="4:8" ht="21" customHeight="1">
      <c r="D55" s="457" t="s">
        <v>89</v>
      </c>
      <c r="E55" s="458"/>
      <c r="F55" s="458"/>
      <c r="G55" s="458"/>
      <c r="H55" s="458"/>
    </row>
    <row r="56" spans="4:8" ht="31.5" customHeight="1">
      <c r="D56" s="459" t="s">
        <v>90</v>
      </c>
      <c r="E56" s="460"/>
      <c r="F56" s="460"/>
      <c r="G56" s="460"/>
      <c r="H56" s="460"/>
    </row>
    <row r="58" spans="4:8">
      <c r="E58" s="454">
        <v>13</v>
      </c>
      <c r="F58" s="454"/>
      <c r="G58" s="454"/>
    </row>
  </sheetData>
  <mergeCells count="12">
    <mergeCell ref="E58:G58"/>
    <mergeCell ref="D55:H55"/>
    <mergeCell ref="D56:H56"/>
    <mergeCell ref="C20:D20"/>
    <mergeCell ref="H20:I20"/>
    <mergeCell ref="A1:A10"/>
    <mergeCell ref="C1:I1"/>
    <mergeCell ref="C2:I2"/>
    <mergeCell ref="C3:C4"/>
    <mergeCell ref="D3:D4"/>
    <mergeCell ref="H3:H4"/>
    <mergeCell ref="I3:I4"/>
  </mergeCells>
  <phoneticPr fontId="2" type="noConversion"/>
  <printOptions horizontalCentered="1" verticalCentered="1"/>
  <pageMargins left="0.196850393700787" right="0.196850393700787" top="0.37" bottom="0.45" header="0.23622047244094499" footer="0.26"/>
  <pageSetup paperSize="9" scale="86" orientation="landscape" r:id="rId1"/>
  <headerFooter alignWithMargins="0"/>
  <ignoredErrors>
    <ignoredError sqref="C9 C10:C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:M27"/>
  <sheetViews>
    <sheetView rightToLeft="1" view="pageBreakPreview" topLeftCell="A4" zoomScaleSheetLayoutView="100" workbookViewId="0">
      <selection activeCell="G10" sqref="G10"/>
    </sheetView>
  </sheetViews>
  <sheetFormatPr defaultRowHeight="12.75"/>
  <cols>
    <col min="1" max="1" width="4.85546875" style="40" customWidth="1"/>
    <col min="2" max="2" width="5" style="40" customWidth="1"/>
    <col min="3" max="3" width="6.42578125" style="40" customWidth="1"/>
    <col min="4" max="4" width="30" style="40" customWidth="1"/>
    <col min="5" max="7" width="23.85546875" style="40" customWidth="1"/>
    <col min="8" max="8" width="37.5703125" style="40" customWidth="1"/>
    <col min="9" max="9" width="6.7109375" style="40" customWidth="1"/>
    <col min="10" max="10" width="11.7109375" style="40" customWidth="1"/>
    <col min="11" max="12" width="9.140625" style="40"/>
    <col min="13" max="13" width="10.5703125" style="40" bestFit="1" customWidth="1"/>
    <col min="14" max="16384" width="9.140625" style="40"/>
  </cols>
  <sheetData>
    <row r="1" spans="1:13" s="121" customFormat="1" ht="24" customHeight="1">
      <c r="A1" s="395" t="s">
        <v>234</v>
      </c>
      <c r="C1" s="435" t="s">
        <v>279</v>
      </c>
      <c r="D1" s="435"/>
      <c r="E1" s="435"/>
      <c r="F1" s="435"/>
      <c r="G1" s="435"/>
      <c r="H1" s="435"/>
      <c r="I1" s="435"/>
    </row>
    <row r="2" spans="1:13" s="121" customFormat="1" ht="39" customHeight="1" thickBot="1">
      <c r="A2" s="395"/>
      <c r="C2" s="436" t="s">
        <v>280</v>
      </c>
      <c r="D2" s="436"/>
      <c r="E2" s="436"/>
      <c r="F2" s="436"/>
      <c r="G2" s="436"/>
      <c r="H2" s="436"/>
      <c r="I2" s="436"/>
    </row>
    <row r="3" spans="1:13" ht="24.95" customHeight="1" thickTop="1">
      <c r="A3" s="395"/>
      <c r="C3" s="406" t="s">
        <v>45</v>
      </c>
      <c r="D3" s="406" t="s">
        <v>46</v>
      </c>
      <c r="E3" s="292" t="s">
        <v>64</v>
      </c>
      <c r="F3" s="292" t="s">
        <v>65</v>
      </c>
      <c r="G3" s="292" t="s">
        <v>66</v>
      </c>
      <c r="H3" s="406" t="s">
        <v>47</v>
      </c>
      <c r="I3" s="406" t="s">
        <v>48</v>
      </c>
    </row>
    <row r="4" spans="1:13" ht="24.95" customHeight="1" thickBot="1">
      <c r="A4" s="395"/>
      <c r="C4" s="407"/>
      <c r="D4" s="407"/>
      <c r="E4" s="293" t="s">
        <v>67</v>
      </c>
      <c r="F4" s="293" t="s">
        <v>68</v>
      </c>
      <c r="G4" s="293" t="s">
        <v>69</v>
      </c>
      <c r="H4" s="407"/>
      <c r="I4" s="407"/>
    </row>
    <row r="5" spans="1:13" ht="32.25" customHeight="1">
      <c r="A5" s="395"/>
      <c r="C5" s="53">
        <v>1</v>
      </c>
      <c r="D5" s="59" t="s">
        <v>49</v>
      </c>
      <c r="E5" s="305">
        <v>296830.2</v>
      </c>
      <c r="F5" s="305">
        <v>229997.8</v>
      </c>
      <c r="G5" s="305">
        <f>E5-F5</f>
        <v>66832.400000000023</v>
      </c>
      <c r="H5" s="13" t="s">
        <v>50</v>
      </c>
      <c r="I5" s="54">
        <v>1</v>
      </c>
    </row>
    <row r="6" spans="1:13" ht="32.25" customHeight="1">
      <c r="A6" s="395"/>
      <c r="C6" s="46">
        <v>2</v>
      </c>
      <c r="D6" s="50" t="s">
        <v>51</v>
      </c>
      <c r="E6" s="307">
        <f>E7+E8</f>
        <v>64839959.899999999</v>
      </c>
      <c r="F6" s="307">
        <f>F7+F8</f>
        <v>3874683</v>
      </c>
      <c r="G6" s="307">
        <f>G7+G8</f>
        <v>60965276.899999999</v>
      </c>
      <c r="H6" s="5" t="s">
        <v>52</v>
      </c>
      <c r="I6" s="47">
        <v>2</v>
      </c>
      <c r="J6" s="67"/>
    </row>
    <row r="7" spans="1:13" ht="32.25" customHeight="1">
      <c r="A7" s="395"/>
      <c r="C7" s="45" t="s">
        <v>238</v>
      </c>
      <c r="D7" s="50" t="s">
        <v>54</v>
      </c>
      <c r="E7" s="307">
        <v>64839959.899999999</v>
      </c>
      <c r="F7" s="307">
        <v>3874683</v>
      </c>
      <c r="G7" s="307">
        <f t="shared" ref="G7:G11" si="0">E7-F7</f>
        <v>60965276.899999999</v>
      </c>
      <c r="H7" s="5" t="s">
        <v>71</v>
      </c>
      <c r="I7" s="47" t="s">
        <v>53</v>
      </c>
    </row>
    <row r="8" spans="1:13" ht="32.25" customHeight="1">
      <c r="A8" s="395"/>
      <c r="C8" s="45" t="s">
        <v>56</v>
      </c>
      <c r="D8" s="50" t="s">
        <v>57</v>
      </c>
      <c r="E8" s="307">
        <v>0</v>
      </c>
      <c r="F8" s="307">
        <v>0</v>
      </c>
      <c r="G8" s="307">
        <f>E8-F8</f>
        <v>0</v>
      </c>
      <c r="H8" s="5" t="s">
        <v>58</v>
      </c>
      <c r="I8" s="47" t="s">
        <v>56</v>
      </c>
    </row>
    <row r="9" spans="1:13" s="169" customFormat="1" ht="32.25" customHeight="1">
      <c r="A9" s="395"/>
      <c r="C9" s="43" t="s">
        <v>59</v>
      </c>
      <c r="D9" s="15" t="s">
        <v>60</v>
      </c>
      <c r="E9" s="307">
        <v>2916768.4</v>
      </c>
      <c r="F9" s="307">
        <v>1646355</v>
      </c>
      <c r="G9" s="307">
        <f>E9-F9</f>
        <v>1270413.3999999999</v>
      </c>
      <c r="H9" s="5" t="s">
        <v>61</v>
      </c>
      <c r="I9" s="42" t="s">
        <v>59</v>
      </c>
    </row>
    <row r="10" spans="1:13" ht="32.25" customHeight="1">
      <c r="A10" s="395"/>
      <c r="C10" s="45" t="s">
        <v>62</v>
      </c>
      <c r="D10" s="50" t="s">
        <v>63</v>
      </c>
      <c r="E10" s="307">
        <v>6952536.2000000002</v>
      </c>
      <c r="F10" s="307">
        <v>1695881</v>
      </c>
      <c r="G10" s="307">
        <f t="shared" si="0"/>
        <v>5256655.2</v>
      </c>
      <c r="H10" s="5" t="s">
        <v>0</v>
      </c>
      <c r="I10" s="47" t="s">
        <v>62</v>
      </c>
    </row>
    <row r="11" spans="1:13" s="169" customFormat="1" ht="32.25" customHeight="1">
      <c r="A11" s="238"/>
      <c r="C11" s="43" t="s">
        <v>1</v>
      </c>
      <c r="D11" s="15" t="s">
        <v>2</v>
      </c>
      <c r="E11" s="307">
        <v>1140853.8999999999</v>
      </c>
      <c r="F11" s="307">
        <v>542215.30000000005</v>
      </c>
      <c r="G11" s="307">
        <f t="shared" si="0"/>
        <v>598638.59999999986</v>
      </c>
      <c r="H11" s="5" t="s">
        <v>3</v>
      </c>
      <c r="I11" s="42" t="s">
        <v>1</v>
      </c>
      <c r="J11" s="251">
        <v>17</v>
      </c>
    </row>
    <row r="12" spans="1:13" s="169" customFormat="1" ht="32.25" customHeight="1">
      <c r="A12" s="238"/>
      <c r="C12" s="43" t="s">
        <v>4</v>
      </c>
      <c r="D12" s="15" t="s">
        <v>5</v>
      </c>
      <c r="E12" s="307">
        <v>1895569.1</v>
      </c>
      <c r="F12" s="307">
        <v>405614.6</v>
      </c>
      <c r="G12" s="307">
        <f>E12-F12</f>
        <v>1489954.5</v>
      </c>
      <c r="H12" s="5" t="s">
        <v>6</v>
      </c>
      <c r="I12" s="42" t="s">
        <v>4</v>
      </c>
      <c r="M12" s="170"/>
    </row>
    <row r="13" spans="1:13" s="169" customFormat="1" ht="32.25" customHeight="1">
      <c r="A13" s="238"/>
      <c r="C13" s="43" t="s">
        <v>7</v>
      </c>
      <c r="D13" s="15" t="s">
        <v>8</v>
      </c>
      <c r="E13" s="307">
        <v>4413715.3</v>
      </c>
      <c r="F13" s="307">
        <v>2154602.2999999998</v>
      </c>
      <c r="G13" s="307">
        <f>E13-F13</f>
        <v>2259113</v>
      </c>
      <c r="H13" s="168" t="s">
        <v>9</v>
      </c>
      <c r="I13" s="42" t="s">
        <v>7</v>
      </c>
    </row>
    <row r="14" spans="1:13" ht="32.25" customHeight="1">
      <c r="A14" s="237"/>
      <c r="C14" s="45" t="s">
        <v>10</v>
      </c>
      <c r="D14" s="50" t="s">
        <v>11</v>
      </c>
      <c r="E14" s="307">
        <f>E15</f>
        <v>1031881.3</v>
      </c>
      <c r="F14" s="307">
        <f>F15</f>
        <v>183922.2</v>
      </c>
      <c r="G14" s="307">
        <f>E14-F14</f>
        <v>847959.10000000009</v>
      </c>
      <c r="H14" s="64" t="s">
        <v>12</v>
      </c>
      <c r="I14" s="47" t="s">
        <v>10</v>
      </c>
      <c r="J14" s="67"/>
    </row>
    <row r="15" spans="1:13" s="169" customFormat="1" ht="32.25" customHeight="1">
      <c r="A15" s="238"/>
      <c r="C15" s="43" t="s">
        <v>239</v>
      </c>
      <c r="D15" s="15" t="s">
        <v>14</v>
      </c>
      <c r="E15" s="307">
        <v>1031881.3</v>
      </c>
      <c r="F15" s="307">
        <v>183922.2</v>
      </c>
      <c r="G15" s="307">
        <f>E15-F15</f>
        <v>847959.10000000009</v>
      </c>
      <c r="H15" s="5" t="s">
        <v>15</v>
      </c>
      <c r="I15" s="42" t="s">
        <v>13</v>
      </c>
    </row>
    <row r="16" spans="1:13" ht="32.25" customHeight="1">
      <c r="A16" s="237"/>
      <c r="C16" s="45" t="s">
        <v>240</v>
      </c>
      <c r="D16" s="50" t="s">
        <v>17</v>
      </c>
      <c r="E16" s="307">
        <v>0</v>
      </c>
      <c r="F16" s="307">
        <v>0</v>
      </c>
      <c r="G16" s="307">
        <v>0</v>
      </c>
      <c r="H16" s="5" t="s">
        <v>18</v>
      </c>
      <c r="I16" s="47" t="s">
        <v>16</v>
      </c>
    </row>
    <row r="17" spans="1:10" ht="32.25" customHeight="1">
      <c r="A17" s="237"/>
      <c r="C17" s="45" t="s">
        <v>19</v>
      </c>
      <c r="D17" s="50" t="s">
        <v>20</v>
      </c>
      <c r="E17" s="307">
        <f>E18</f>
        <v>48173408</v>
      </c>
      <c r="F17" s="307">
        <f>F18</f>
        <v>6650108.2999999998</v>
      </c>
      <c r="G17" s="307">
        <f>G18</f>
        <v>41523299.700000003</v>
      </c>
      <c r="H17" s="5" t="s">
        <v>21</v>
      </c>
      <c r="I17" s="47" t="s">
        <v>19</v>
      </c>
      <c r="J17" s="67"/>
    </row>
    <row r="18" spans="1:10" ht="32.25" customHeight="1">
      <c r="A18" s="237"/>
      <c r="C18" s="45" t="s">
        <v>241</v>
      </c>
      <c r="D18" s="50" t="s">
        <v>92</v>
      </c>
      <c r="E18" s="307">
        <v>48173408</v>
      </c>
      <c r="F18" s="307">
        <v>6650108.2999999998</v>
      </c>
      <c r="G18" s="307">
        <f>E18-F18</f>
        <v>41523299.700000003</v>
      </c>
      <c r="H18" s="5" t="s">
        <v>91</v>
      </c>
      <c r="I18" s="47" t="s">
        <v>22</v>
      </c>
    </row>
    <row r="19" spans="1:10" ht="32.25" customHeight="1" thickBot="1">
      <c r="A19" s="237"/>
      <c r="C19" s="48" t="s">
        <v>242</v>
      </c>
      <c r="D19" s="51" t="s">
        <v>24</v>
      </c>
      <c r="E19" s="307">
        <v>0</v>
      </c>
      <c r="F19" s="307">
        <v>0</v>
      </c>
      <c r="G19" s="307">
        <v>0</v>
      </c>
      <c r="H19" s="16" t="s">
        <v>72</v>
      </c>
      <c r="I19" s="49" t="s">
        <v>23</v>
      </c>
    </row>
    <row r="20" spans="1:10" ht="32.25" customHeight="1" thickBot="1">
      <c r="A20" s="237"/>
      <c r="C20" s="451" t="s">
        <v>26</v>
      </c>
      <c r="D20" s="451"/>
      <c r="E20" s="298">
        <f>E5+E7+E8+E9+E10+E11+E12+E13+E15+E18</f>
        <v>131661522.3</v>
      </c>
      <c r="F20" s="298">
        <f>F5+F7+F8+F9+F10+F11+F12+F13+F15+F18</f>
        <v>17383379.5</v>
      </c>
      <c r="G20" s="298">
        <f>G5+G7+G8+G9+G10+G11+G12+G13+G15+G18</f>
        <v>114278142.79999998</v>
      </c>
      <c r="H20" s="450" t="s">
        <v>27</v>
      </c>
      <c r="I20" s="450"/>
    </row>
    <row r="21" spans="1:10" ht="15.75" customHeight="1" thickTop="1">
      <c r="A21" s="237"/>
      <c r="C21" s="65"/>
      <c r="D21" s="65"/>
      <c r="E21" s="201"/>
      <c r="F21" s="201"/>
      <c r="G21" s="201"/>
      <c r="H21" s="65"/>
      <c r="I21" s="65"/>
    </row>
    <row r="22" spans="1:10" ht="19.5" customHeight="1">
      <c r="A22" s="239">
        <v>17</v>
      </c>
      <c r="C22" s="66"/>
      <c r="E22" s="158"/>
      <c r="F22" s="67"/>
      <c r="G22" s="67"/>
    </row>
    <row r="23" spans="1:10" ht="36.75" customHeight="1">
      <c r="C23" s="66"/>
      <c r="E23" s="67"/>
      <c r="F23" s="67"/>
      <c r="G23" s="67"/>
    </row>
    <row r="24" spans="1:10" ht="36.75" customHeight="1">
      <c r="C24" s="66"/>
      <c r="E24" s="67"/>
      <c r="F24" s="67"/>
      <c r="G24" s="67"/>
    </row>
    <row r="25" spans="1:10">
      <c r="C25" s="66"/>
      <c r="E25" s="67"/>
      <c r="F25" s="67"/>
      <c r="G25" s="67"/>
    </row>
    <row r="26" spans="1:10">
      <c r="E26" s="67"/>
      <c r="F26" s="67"/>
      <c r="G26" s="67"/>
    </row>
    <row r="27" spans="1:10">
      <c r="E27" s="283"/>
      <c r="F27" s="283"/>
      <c r="G27" s="283"/>
    </row>
  </sheetData>
  <mergeCells count="9">
    <mergeCell ref="A1:A10"/>
    <mergeCell ref="C1:I1"/>
    <mergeCell ref="C2:I2"/>
    <mergeCell ref="H20:I20"/>
    <mergeCell ref="C20:D20"/>
    <mergeCell ref="H3:H4"/>
    <mergeCell ref="I3:I4"/>
    <mergeCell ref="C3:C4"/>
    <mergeCell ref="D3:D4"/>
  </mergeCells>
  <phoneticPr fontId="2" type="noConversion"/>
  <printOptions horizontalCentered="1" verticalCentered="1"/>
  <pageMargins left="0.37" right="0.24" top="0.45" bottom="0.34" header="0.26" footer="0.196850393700787"/>
  <pageSetup paperSize="9" scale="83" orientation="landscape" r:id="rId1"/>
  <headerFooter alignWithMargins="0">
    <oddFooter>&amp;C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8"/>
  <sheetViews>
    <sheetView rightToLeft="1" view="pageBreakPreview" topLeftCell="A10" zoomScaleSheetLayoutView="100" workbookViewId="0">
      <selection activeCell="E6" sqref="E6"/>
    </sheetView>
  </sheetViews>
  <sheetFormatPr defaultRowHeight="12.75"/>
  <cols>
    <col min="1" max="1" width="5.140625" style="40" customWidth="1"/>
    <col min="2" max="2" width="3.85546875" style="40" customWidth="1"/>
    <col min="3" max="3" width="6.42578125" style="40" customWidth="1"/>
    <col min="4" max="4" width="26.7109375" style="40" customWidth="1"/>
    <col min="5" max="7" width="25.42578125" style="40" customWidth="1"/>
    <col min="8" max="8" width="37.7109375" style="40" customWidth="1"/>
    <col min="9" max="9" width="6.7109375" style="40" customWidth="1"/>
    <col min="10" max="10" width="12" style="40" customWidth="1"/>
    <col min="11" max="11" width="9.140625" style="40"/>
    <col min="12" max="12" width="10.5703125" style="40" bestFit="1" customWidth="1"/>
    <col min="13" max="16384" width="9.140625" style="40"/>
  </cols>
  <sheetData>
    <row r="1" spans="1:12" s="121" customFormat="1" ht="24" customHeight="1">
      <c r="A1" s="395" t="s">
        <v>234</v>
      </c>
      <c r="C1" s="435" t="s">
        <v>285</v>
      </c>
      <c r="D1" s="435"/>
      <c r="E1" s="435"/>
      <c r="F1" s="435"/>
      <c r="G1" s="435"/>
      <c r="H1" s="435"/>
      <c r="I1" s="435"/>
    </row>
    <row r="2" spans="1:12" s="121" customFormat="1" ht="39" customHeight="1" thickBot="1">
      <c r="A2" s="395"/>
      <c r="C2" s="436" t="s">
        <v>286</v>
      </c>
      <c r="D2" s="436"/>
      <c r="E2" s="436"/>
      <c r="F2" s="436"/>
      <c r="G2" s="436"/>
      <c r="H2" s="436"/>
      <c r="I2" s="436"/>
    </row>
    <row r="3" spans="1:12" ht="24.95" customHeight="1" thickTop="1">
      <c r="A3" s="395"/>
      <c r="C3" s="406" t="s">
        <v>45</v>
      </c>
      <c r="D3" s="406" t="s">
        <v>46</v>
      </c>
      <c r="E3" s="292" t="s">
        <v>34</v>
      </c>
      <c r="F3" s="292" t="s">
        <v>36</v>
      </c>
      <c r="G3" s="292" t="s">
        <v>66</v>
      </c>
      <c r="H3" s="406" t="s">
        <v>47</v>
      </c>
      <c r="I3" s="406" t="s">
        <v>48</v>
      </c>
    </row>
    <row r="4" spans="1:12" ht="24.95" customHeight="1" thickBot="1">
      <c r="A4" s="395"/>
      <c r="C4" s="407"/>
      <c r="D4" s="407"/>
      <c r="E4" s="293" t="s">
        <v>33</v>
      </c>
      <c r="F4" s="293" t="s">
        <v>70</v>
      </c>
      <c r="G4" s="293" t="s">
        <v>69</v>
      </c>
      <c r="H4" s="407"/>
      <c r="I4" s="407"/>
    </row>
    <row r="5" spans="1:12" ht="28.5" customHeight="1">
      <c r="A5" s="395"/>
      <c r="C5" s="53">
        <v>1</v>
      </c>
      <c r="D5" s="59" t="s">
        <v>49</v>
      </c>
      <c r="E5" s="305">
        <v>28760.6</v>
      </c>
      <c r="F5" s="305">
        <v>38071.800000000003</v>
      </c>
      <c r="G5" s="311">
        <f>E5+F5</f>
        <v>66832.399999999994</v>
      </c>
      <c r="H5" s="13" t="s">
        <v>50</v>
      </c>
      <c r="I5" s="54">
        <v>1</v>
      </c>
      <c r="K5" s="67"/>
    </row>
    <row r="6" spans="1:12" ht="28.5" customHeight="1">
      <c r="A6" s="395"/>
      <c r="C6" s="46">
        <v>2</v>
      </c>
      <c r="D6" s="50" t="s">
        <v>51</v>
      </c>
      <c r="E6" s="307">
        <f>E7+E8</f>
        <v>2336666</v>
      </c>
      <c r="F6" s="307">
        <f>F7+F8</f>
        <v>58628610.899999999</v>
      </c>
      <c r="G6" s="307">
        <f>G7+G8</f>
        <v>60965276.899999999</v>
      </c>
      <c r="H6" s="5" t="s">
        <v>52</v>
      </c>
      <c r="I6" s="47">
        <v>2</v>
      </c>
      <c r="J6" s="67"/>
    </row>
    <row r="7" spans="1:12" ht="28.5" customHeight="1">
      <c r="A7" s="395"/>
      <c r="C7" s="45" t="s">
        <v>238</v>
      </c>
      <c r="D7" s="50" t="s">
        <v>54</v>
      </c>
      <c r="E7" s="307">
        <v>2336666</v>
      </c>
      <c r="F7" s="307">
        <v>58628610.899999999</v>
      </c>
      <c r="G7" s="307">
        <f>E7+F7</f>
        <v>60965276.899999999</v>
      </c>
      <c r="H7" s="5" t="s">
        <v>71</v>
      </c>
      <c r="I7" s="47" t="s">
        <v>53</v>
      </c>
    </row>
    <row r="8" spans="1:12" ht="28.5" customHeight="1">
      <c r="A8" s="395"/>
      <c r="C8" s="45" t="s">
        <v>56</v>
      </c>
      <c r="D8" s="50" t="s">
        <v>57</v>
      </c>
      <c r="E8" s="307">
        <v>0</v>
      </c>
      <c r="F8" s="307">
        <v>0</v>
      </c>
      <c r="G8" s="307">
        <f t="shared" ref="G8:G11" si="0">E8+F8</f>
        <v>0</v>
      </c>
      <c r="H8" s="5" t="s">
        <v>58</v>
      </c>
      <c r="I8" s="47" t="s">
        <v>56</v>
      </c>
    </row>
    <row r="9" spans="1:12" s="169" customFormat="1" ht="28.5" customHeight="1">
      <c r="A9" s="395"/>
      <c r="C9" s="43" t="s">
        <v>59</v>
      </c>
      <c r="D9" s="15" t="s">
        <v>60</v>
      </c>
      <c r="E9" s="307">
        <v>1055025.3999999999</v>
      </c>
      <c r="F9" s="307">
        <v>215388</v>
      </c>
      <c r="G9" s="307">
        <f t="shared" si="0"/>
        <v>1270413.3999999999</v>
      </c>
      <c r="H9" s="5" t="s">
        <v>61</v>
      </c>
      <c r="I9" s="42" t="s">
        <v>59</v>
      </c>
    </row>
    <row r="10" spans="1:12" ht="28.5" customHeight="1">
      <c r="A10" s="395"/>
      <c r="C10" s="45" t="s">
        <v>62</v>
      </c>
      <c r="D10" s="50" t="s">
        <v>63</v>
      </c>
      <c r="E10" s="307">
        <v>1355559</v>
      </c>
      <c r="F10" s="307">
        <v>3901096.2</v>
      </c>
      <c r="G10" s="307">
        <f t="shared" si="0"/>
        <v>5256655.2</v>
      </c>
      <c r="H10" s="5" t="s">
        <v>0</v>
      </c>
      <c r="I10" s="47" t="s">
        <v>62</v>
      </c>
    </row>
    <row r="11" spans="1:12" s="169" customFormat="1" ht="28.5" customHeight="1">
      <c r="A11" s="238"/>
      <c r="C11" s="43" t="s">
        <v>1</v>
      </c>
      <c r="D11" s="15" t="s">
        <v>2</v>
      </c>
      <c r="E11" s="307">
        <v>345015.3</v>
      </c>
      <c r="F11" s="307">
        <v>253623.3</v>
      </c>
      <c r="G11" s="307">
        <f t="shared" si="0"/>
        <v>598638.6</v>
      </c>
      <c r="H11" s="5" t="s">
        <v>3</v>
      </c>
      <c r="I11" s="42" t="s">
        <v>1</v>
      </c>
      <c r="J11" s="251">
        <v>18</v>
      </c>
    </row>
    <row r="12" spans="1:12" s="169" customFormat="1" ht="28.5" customHeight="1">
      <c r="A12" s="238"/>
      <c r="C12" s="43" t="s">
        <v>4</v>
      </c>
      <c r="D12" s="15" t="s">
        <v>5</v>
      </c>
      <c r="E12" s="307">
        <v>764541.5</v>
      </c>
      <c r="F12" s="307">
        <v>725413</v>
      </c>
      <c r="G12" s="307">
        <f>E12+F12</f>
        <v>1489954.5</v>
      </c>
      <c r="H12" s="5" t="s">
        <v>6</v>
      </c>
      <c r="I12" s="42" t="s">
        <v>4</v>
      </c>
    </row>
    <row r="13" spans="1:12" s="169" customFormat="1" ht="28.5" customHeight="1">
      <c r="A13" s="238"/>
      <c r="C13" s="43" t="s">
        <v>7</v>
      </c>
      <c r="D13" s="15" t="s">
        <v>8</v>
      </c>
      <c r="E13" s="307">
        <v>2932783</v>
      </c>
      <c r="F13" s="307">
        <v>-673670</v>
      </c>
      <c r="G13" s="307">
        <f>E13+F13</f>
        <v>2259113</v>
      </c>
      <c r="H13" s="168" t="s">
        <v>9</v>
      </c>
      <c r="I13" s="42" t="s">
        <v>7</v>
      </c>
    </row>
    <row r="14" spans="1:12" ht="28.5" customHeight="1">
      <c r="A14" s="237"/>
      <c r="C14" s="45" t="s">
        <v>10</v>
      </c>
      <c r="D14" s="50" t="s">
        <v>11</v>
      </c>
      <c r="E14" s="307">
        <f>E15</f>
        <v>332997.90000000002</v>
      </c>
      <c r="F14" s="307">
        <f>F15</f>
        <v>514961.2</v>
      </c>
      <c r="G14" s="307">
        <f>E14+F14</f>
        <v>847959.10000000009</v>
      </c>
      <c r="H14" s="64" t="s">
        <v>12</v>
      </c>
      <c r="I14" s="47" t="s">
        <v>10</v>
      </c>
      <c r="J14" s="67"/>
      <c r="L14" s="67"/>
    </row>
    <row r="15" spans="1:12" s="169" customFormat="1" ht="28.5" customHeight="1">
      <c r="A15" s="238"/>
      <c r="C15" s="43" t="s">
        <v>239</v>
      </c>
      <c r="D15" s="15" t="s">
        <v>14</v>
      </c>
      <c r="E15" s="307">
        <v>332997.90000000002</v>
      </c>
      <c r="F15" s="307">
        <v>514961.2</v>
      </c>
      <c r="G15" s="307">
        <f>E15+F15</f>
        <v>847959.10000000009</v>
      </c>
      <c r="H15" s="5" t="s">
        <v>15</v>
      </c>
      <c r="I15" s="42" t="s">
        <v>13</v>
      </c>
    </row>
    <row r="16" spans="1:12" ht="28.5" customHeight="1">
      <c r="A16" s="237"/>
      <c r="C16" s="45" t="s">
        <v>240</v>
      </c>
      <c r="D16" s="50" t="s">
        <v>17</v>
      </c>
      <c r="E16" s="307">
        <v>0</v>
      </c>
      <c r="F16" s="307">
        <v>0</v>
      </c>
      <c r="G16" s="307">
        <v>0</v>
      </c>
      <c r="H16" s="5" t="s">
        <v>18</v>
      </c>
      <c r="I16" s="47" t="s">
        <v>16</v>
      </c>
    </row>
    <row r="17" spans="1:10" ht="28.5" customHeight="1">
      <c r="A17" s="237"/>
      <c r="C17" s="45" t="s">
        <v>19</v>
      </c>
      <c r="D17" s="50" t="s">
        <v>20</v>
      </c>
      <c r="E17" s="307">
        <f>E18</f>
        <v>40119130</v>
      </c>
      <c r="F17" s="307">
        <f>F18</f>
        <v>1404169.7</v>
      </c>
      <c r="G17" s="307">
        <f>G18</f>
        <v>41523299.700000003</v>
      </c>
      <c r="H17" s="5" t="s">
        <v>21</v>
      </c>
      <c r="I17" s="47" t="s">
        <v>19</v>
      </c>
      <c r="J17" s="67"/>
    </row>
    <row r="18" spans="1:10" ht="28.5" customHeight="1">
      <c r="A18" s="237"/>
      <c r="C18" s="45" t="s">
        <v>241</v>
      </c>
      <c r="D18" s="50" t="s">
        <v>92</v>
      </c>
      <c r="E18" s="307">
        <v>40119130</v>
      </c>
      <c r="F18" s="307">
        <v>1404169.7</v>
      </c>
      <c r="G18" s="307">
        <f>E18+F18</f>
        <v>41523299.700000003</v>
      </c>
      <c r="H18" s="5" t="s">
        <v>91</v>
      </c>
      <c r="I18" s="47" t="s">
        <v>22</v>
      </c>
    </row>
    <row r="19" spans="1:10" ht="28.5" customHeight="1" thickBot="1">
      <c r="A19" s="237"/>
      <c r="C19" s="48" t="s">
        <v>242</v>
      </c>
      <c r="D19" s="51" t="s">
        <v>24</v>
      </c>
      <c r="E19" s="307">
        <v>0</v>
      </c>
      <c r="F19" s="307">
        <v>0</v>
      </c>
      <c r="G19" s="307">
        <v>0</v>
      </c>
      <c r="H19" s="16" t="s">
        <v>72</v>
      </c>
      <c r="I19" s="49" t="s">
        <v>23</v>
      </c>
    </row>
    <row r="20" spans="1:10" ht="28.5" customHeight="1" thickBot="1">
      <c r="A20" s="237"/>
      <c r="C20" s="451" t="s">
        <v>26</v>
      </c>
      <c r="D20" s="451"/>
      <c r="E20" s="298">
        <f>E5+E7+E8+E9+E10+E11+E12+E13+E15+E18</f>
        <v>49270478.700000003</v>
      </c>
      <c r="F20" s="298">
        <f>F5+F7+F8+F9+F10+F11+F12+F13+F15+F18</f>
        <v>65007664.100000001</v>
      </c>
      <c r="G20" s="298">
        <f>G5+G7+G8+G9+G10+G11+G12+G13+G15+G18</f>
        <v>114278142.79999998</v>
      </c>
      <c r="H20" s="450" t="s">
        <v>27</v>
      </c>
      <c r="I20" s="450"/>
    </row>
    <row r="21" spans="1:10" ht="13.5" thickTop="1">
      <c r="A21" s="237"/>
      <c r="C21" s="65"/>
      <c r="D21" s="65"/>
      <c r="E21" s="201"/>
      <c r="F21" s="201"/>
      <c r="G21" s="201"/>
      <c r="H21" s="65"/>
      <c r="I21" s="65"/>
    </row>
    <row r="22" spans="1:10" ht="17.25">
      <c r="A22" s="239">
        <v>18</v>
      </c>
      <c r="C22" s="66"/>
      <c r="E22" s="202"/>
      <c r="F22" s="202"/>
      <c r="G22" s="202"/>
    </row>
    <row r="23" spans="1:10">
      <c r="C23" s="66"/>
      <c r="D23" s="41"/>
      <c r="E23" s="70"/>
      <c r="F23" s="70"/>
      <c r="G23" s="70"/>
      <c r="H23" s="41"/>
    </row>
    <row r="24" spans="1:10">
      <c r="C24" s="66"/>
    </row>
    <row r="25" spans="1:10">
      <c r="C25" s="66"/>
      <c r="E25" s="67"/>
      <c r="F25" s="67"/>
      <c r="G25" s="67"/>
    </row>
    <row r="26" spans="1:10">
      <c r="G26" s="67"/>
    </row>
    <row r="27" spans="1:10">
      <c r="E27" s="67"/>
      <c r="F27" s="67"/>
      <c r="G27" s="67"/>
    </row>
    <row r="28" spans="1:10">
      <c r="E28" s="283"/>
      <c r="F28" s="283"/>
    </row>
    <row r="30" spans="1:10">
      <c r="E30" s="67"/>
      <c r="F30" s="67"/>
      <c r="G30" s="67"/>
    </row>
    <row r="32" spans="1:10">
      <c r="E32" s="67"/>
      <c r="F32" s="67"/>
      <c r="G32" s="67"/>
    </row>
    <row r="34" spans="5:7">
      <c r="E34" s="67"/>
      <c r="F34" s="67"/>
      <c r="G34" s="67"/>
    </row>
    <row r="35" spans="5:7">
      <c r="E35" s="67"/>
      <c r="F35" s="67"/>
      <c r="G35" s="67"/>
    </row>
    <row r="52" spans="4:10" ht="15.75">
      <c r="D52" s="404"/>
      <c r="E52" s="404"/>
      <c r="F52" s="404"/>
      <c r="G52" s="404"/>
      <c r="H52" s="404"/>
      <c r="I52" s="404"/>
      <c r="J52" s="404"/>
    </row>
    <row r="53" spans="4:10" ht="30" customHeight="1">
      <c r="D53" s="456"/>
      <c r="E53" s="456"/>
      <c r="F53" s="456"/>
      <c r="G53" s="456"/>
      <c r="H53" s="456"/>
      <c r="I53" s="456"/>
      <c r="J53" s="456"/>
    </row>
    <row r="58" spans="4:10">
      <c r="D58" s="461"/>
      <c r="E58" s="461"/>
      <c r="F58" s="461"/>
      <c r="G58" s="461"/>
      <c r="H58" s="461"/>
      <c r="I58" s="461"/>
      <c r="J58" s="461"/>
    </row>
  </sheetData>
  <mergeCells count="12">
    <mergeCell ref="D58:J58"/>
    <mergeCell ref="D52:J52"/>
    <mergeCell ref="D53:J53"/>
    <mergeCell ref="H20:I20"/>
    <mergeCell ref="C20:D20"/>
    <mergeCell ref="A1:A10"/>
    <mergeCell ref="C1:I1"/>
    <mergeCell ref="C2:I2"/>
    <mergeCell ref="H3:H4"/>
    <mergeCell ref="I3:I4"/>
    <mergeCell ref="C3:C4"/>
    <mergeCell ref="D3:D4"/>
  </mergeCells>
  <phoneticPr fontId="2" type="noConversion"/>
  <printOptions horizontalCentered="1" verticalCentered="1"/>
  <pageMargins left="0.196850393700787" right="0.196850393700787" top="0.46" bottom="0.47" header="0.23" footer="0.31"/>
  <pageSetup paperSize="9" scale="88" orientation="landscape" r:id="rId1"/>
  <headerFooter alignWithMargins="0"/>
  <rowBreaks count="1" manualBreakCount="1">
    <brk id="22" min="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L32"/>
  <sheetViews>
    <sheetView rightToLeft="1" view="pageBreakPreview" topLeftCell="A10" zoomScaleSheetLayoutView="100" workbookViewId="0">
      <selection activeCell="C3" sqref="C3:I20"/>
    </sheetView>
  </sheetViews>
  <sheetFormatPr defaultRowHeight="12.75"/>
  <cols>
    <col min="1" max="1" width="4.85546875" style="1" customWidth="1"/>
    <col min="2" max="2" width="4" style="1" customWidth="1"/>
    <col min="3" max="3" width="6.42578125" style="1" customWidth="1"/>
    <col min="4" max="4" width="26.7109375" style="1" customWidth="1"/>
    <col min="5" max="7" width="24.5703125" style="1" customWidth="1"/>
    <col min="8" max="8" width="36.85546875" style="1" customWidth="1"/>
    <col min="9" max="9" width="7.28515625" style="1" customWidth="1"/>
    <col min="10" max="10" width="10.5703125" style="1" bestFit="1" customWidth="1"/>
    <col min="11" max="11" width="9.140625" style="1"/>
    <col min="12" max="12" width="10.5703125" style="1" bestFit="1" customWidth="1"/>
    <col min="13" max="16384" width="9.140625" style="1"/>
  </cols>
  <sheetData>
    <row r="1" spans="1:12" s="122" customFormat="1" ht="24" customHeight="1">
      <c r="A1" s="395" t="s">
        <v>234</v>
      </c>
      <c r="C1" s="435" t="s">
        <v>283</v>
      </c>
      <c r="D1" s="435"/>
      <c r="E1" s="435"/>
      <c r="F1" s="435"/>
      <c r="G1" s="435"/>
      <c r="H1" s="435"/>
      <c r="I1" s="435"/>
    </row>
    <row r="2" spans="1:12" s="122" customFormat="1" ht="39" customHeight="1" thickBot="1">
      <c r="A2" s="395"/>
      <c r="C2" s="436" t="s">
        <v>284</v>
      </c>
      <c r="D2" s="436"/>
      <c r="E2" s="436"/>
      <c r="F2" s="436"/>
      <c r="G2" s="436"/>
      <c r="H2" s="436"/>
      <c r="I2" s="436"/>
    </row>
    <row r="3" spans="1:12" ht="24.95" customHeight="1" thickTop="1">
      <c r="A3" s="395"/>
      <c r="C3" s="406" t="s">
        <v>45</v>
      </c>
      <c r="D3" s="406" t="s">
        <v>46</v>
      </c>
      <c r="E3" s="292" t="s">
        <v>64</v>
      </c>
      <c r="F3" s="292" t="s">
        <v>65</v>
      </c>
      <c r="G3" s="292" t="s">
        <v>66</v>
      </c>
      <c r="H3" s="406" t="s">
        <v>47</v>
      </c>
      <c r="I3" s="406" t="s">
        <v>48</v>
      </c>
    </row>
    <row r="4" spans="1:12" ht="24.95" customHeight="1" thickBot="1">
      <c r="A4" s="395"/>
      <c r="C4" s="407"/>
      <c r="D4" s="407"/>
      <c r="E4" s="293" t="s">
        <v>67</v>
      </c>
      <c r="F4" s="293" t="s">
        <v>68</v>
      </c>
      <c r="G4" s="293" t="s">
        <v>69</v>
      </c>
      <c r="H4" s="407"/>
      <c r="I4" s="407"/>
    </row>
    <row r="5" spans="1:12" ht="30.75" customHeight="1">
      <c r="A5" s="395"/>
      <c r="C5" s="53">
        <v>1</v>
      </c>
      <c r="D5" s="59" t="s">
        <v>49</v>
      </c>
      <c r="E5" s="304">
        <v>10697523.9</v>
      </c>
      <c r="F5" s="305">
        <v>2932309.4</v>
      </c>
      <c r="G5" s="306">
        <f>E5-F5</f>
        <v>7765214.5</v>
      </c>
      <c r="H5" s="13" t="s">
        <v>50</v>
      </c>
      <c r="I5" s="54">
        <v>1</v>
      </c>
      <c r="J5" s="133"/>
      <c r="K5" s="133"/>
      <c r="L5" s="78"/>
    </row>
    <row r="6" spans="1:12" ht="30.75" customHeight="1">
      <c r="A6" s="395"/>
      <c r="C6" s="46">
        <v>2</v>
      </c>
      <c r="D6" s="50" t="s">
        <v>51</v>
      </c>
      <c r="E6" s="307">
        <f>E8</f>
        <v>640727.80000000005</v>
      </c>
      <c r="F6" s="307">
        <f>F8</f>
        <v>244053.2</v>
      </c>
      <c r="G6" s="307">
        <f>G8</f>
        <v>396674.60000000003</v>
      </c>
      <c r="H6" s="5" t="s">
        <v>52</v>
      </c>
      <c r="I6" s="47">
        <v>2</v>
      </c>
      <c r="J6" s="78"/>
      <c r="K6" s="133"/>
    </row>
    <row r="7" spans="1:12" ht="30.75" customHeight="1">
      <c r="A7" s="395"/>
      <c r="C7" s="45" t="s">
        <v>238</v>
      </c>
      <c r="D7" s="50" t="s">
        <v>54</v>
      </c>
      <c r="E7" s="296">
        <v>0</v>
      </c>
      <c r="F7" s="296">
        <v>0</v>
      </c>
      <c r="G7" s="296">
        <v>0</v>
      </c>
      <c r="H7" s="5" t="s">
        <v>71</v>
      </c>
      <c r="I7" s="47" t="s">
        <v>53</v>
      </c>
      <c r="K7" s="133"/>
    </row>
    <row r="8" spans="1:12" ht="30.75" customHeight="1">
      <c r="A8" s="395"/>
      <c r="C8" s="45" t="s">
        <v>56</v>
      </c>
      <c r="D8" s="50" t="s">
        <v>57</v>
      </c>
      <c r="E8" s="296">
        <v>640727.80000000005</v>
      </c>
      <c r="F8" s="296">
        <v>244053.2</v>
      </c>
      <c r="G8" s="296">
        <f>E8-F8</f>
        <v>396674.60000000003</v>
      </c>
      <c r="H8" s="5" t="s">
        <v>58</v>
      </c>
      <c r="I8" s="47" t="s">
        <v>56</v>
      </c>
      <c r="K8" s="133"/>
      <c r="L8" s="78"/>
    </row>
    <row r="9" spans="1:12" s="135" customFormat="1" ht="30.75" customHeight="1">
      <c r="A9" s="395"/>
      <c r="C9" s="43" t="s">
        <v>59</v>
      </c>
      <c r="D9" s="15" t="s">
        <v>60</v>
      </c>
      <c r="E9" s="296">
        <v>6137263.2000000002</v>
      </c>
      <c r="F9" s="296">
        <v>3289158.1</v>
      </c>
      <c r="G9" s="296">
        <f>E9-F9</f>
        <v>2848105.1</v>
      </c>
      <c r="H9" s="5" t="s">
        <v>61</v>
      </c>
      <c r="I9" s="42" t="s">
        <v>59</v>
      </c>
      <c r="K9" s="167"/>
      <c r="L9" s="162"/>
    </row>
    <row r="10" spans="1:12" ht="30.75" customHeight="1">
      <c r="A10" s="395"/>
      <c r="C10" s="45" t="s">
        <v>62</v>
      </c>
      <c r="D10" s="50" t="s">
        <v>63</v>
      </c>
      <c r="E10" s="296">
        <v>2390120</v>
      </c>
      <c r="F10" s="296">
        <v>1312176</v>
      </c>
      <c r="G10" s="296">
        <f t="shared" ref="G10:G11" si="0">E10-F10</f>
        <v>1077944</v>
      </c>
      <c r="H10" s="5" t="s">
        <v>0</v>
      </c>
      <c r="I10" s="47" t="s">
        <v>62</v>
      </c>
      <c r="J10" s="78"/>
      <c r="K10" s="133"/>
      <c r="L10" s="78"/>
    </row>
    <row r="11" spans="1:12" s="135" customFormat="1" ht="30.75" customHeight="1">
      <c r="A11" s="232"/>
      <c r="C11" s="43" t="s">
        <v>1</v>
      </c>
      <c r="D11" s="15" t="s">
        <v>2</v>
      </c>
      <c r="E11" s="296">
        <v>32714043.399999999</v>
      </c>
      <c r="F11" s="296">
        <v>14141909.199999999</v>
      </c>
      <c r="G11" s="296">
        <f t="shared" si="0"/>
        <v>18572134.199999999</v>
      </c>
      <c r="H11" s="5" t="s">
        <v>3</v>
      </c>
      <c r="I11" s="42" t="s">
        <v>1</v>
      </c>
      <c r="J11" s="220">
        <v>19</v>
      </c>
      <c r="K11" s="167"/>
      <c r="L11" s="162"/>
    </row>
    <row r="12" spans="1:12" s="135" customFormat="1" ht="30.75" customHeight="1">
      <c r="A12" s="232"/>
      <c r="C12" s="43" t="s">
        <v>4</v>
      </c>
      <c r="D12" s="15" t="s">
        <v>5</v>
      </c>
      <c r="E12" s="308">
        <v>33003645.800000001</v>
      </c>
      <c r="F12" s="296">
        <v>11810353.4</v>
      </c>
      <c r="G12" s="296">
        <f t="shared" ref="G12:G17" si="1">E12-F12</f>
        <v>21193292.399999999</v>
      </c>
      <c r="H12" s="5" t="s">
        <v>6</v>
      </c>
      <c r="I12" s="42" t="s">
        <v>4</v>
      </c>
      <c r="J12" s="162"/>
      <c r="K12" s="167"/>
      <c r="L12" s="167"/>
    </row>
    <row r="13" spans="1:12" s="135" customFormat="1" ht="30.75" customHeight="1">
      <c r="A13" s="232"/>
      <c r="C13" s="43" t="s">
        <v>7</v>
      </c>
      <c r="D13" s="15" t="s">
        <v>8</v>
      </c>
      <c r="E13" s="309">
        <v>24513087.899999999</v>
      </c>
      <c r="F13" s="296">
        <v>6991400.5</v>
      </c>
      <c r="G13" s="296">
        <f t="shared" si="1"/>
        <v>17521687.399999999</v>
      </c>
      <c r="H13" s="168" t="s">
        <v>9</v>
      </c>
      <c r="I13" s="42" t="s">
        <v>7</v>
      </c>
      <c r="K13" s="167"/>
      <c r="L13" s="162"/>
    </row>
    <row r="14" spans="1:12" ht="30.75" customHeight="1">
      <c r="A14" s="231"/>
      <c r="C14" s="45" t="s">
        <v>10</v>
      </c>
      <c r="D14" s="50" t="s">
        <v>11</v>
      </c>
      <c r="E14" s="296">
        <f>E15+E16</f>
        <v>19188198</v>
      </c>
      <c r="F14" s="296">
        <f>F15+F16</f>
        <v>3922810.5</v>
      </c>
      <c r="G14" s="296">
        <f t="shared" si="1"/>
        <v>15265387.5</v>
      </c>
      <c r="H14" s="64" t="s">
        <v>12</v>
      </c>
      <c r="I14" s="47" t="s">
        <v>10</v>
      </c>
      <c r="J14" s="78"/>
      <c r="K14" s="133"/>
    </row>
    <row r="15" spans="1:12" s="135" customFormat="1" ht="30.75" customHeight="1">
      <c r="A15" s="232"/>
      <c r="C15" s="43" t="s">
        <v>239</v>
      </c>
      <c r="D15" s="15" t="s">
        <v>14</v>
      </c>
      <c r="E15" s="296">
        <v>1102901.1000000001</v>
      </c>
      <c r="F15" s="296">
        <v>216668.1</v>
      </c>
      <c r="G15" s="296">
        <f t="shared" si="1"/>
        <v>886233.00000000012</v>
      </c>
      <c r="H15" s="5" t="s">
        <v>15</v>
      </c>
      <c r="I15" s="42" t="s">
        <v>13</v>
      </c>
      <c r="K15" s="167"/>
      <c r="L15" s="162"/>
    </row>
    <row r="16" spans="1:12" ht="30.75" customHeight="1">
      <c r="A16" s="231"/>
      <c r="C16" s="45" t="s">
        <v>240</v>
      </c>
      <c r="D16" s="50" t="s">
        <v>17</v>
      </c>
      <c r="E16" s="308">
        <v>18085296.899999999</v>
      </c>
      <c r="F16" s="296">
        <v>3706142.4</v>
      </c>
      <c r="G16" s="296">
        <f t="shared" si="1"/>
        <v>14379154.499999998</v>
      </c>
      <c r="H16" s="5" t="s">
        <v>18</v>
      </c>
      <c r="I16" s="47" t="s">
        <v>16</v>
      </c>
      <c r="J16" s="78"/>
      <c r="K16" s="133"/>
      <c r="L16" s="78"/>
    </row>
    <row r="17" spans="1:12" ht="30.75" customHeight="1">
      <c r="A17" s="231"/>
      <c r="C17" s="45" t="s">
        <v>19</v>
      </c>
      <c r="D17" s="50" t="s">
        <v>20</v>
      </c>
      <c r="E17" s="308">
        <f>E19</f>
        <v>8982705</v>
      </c>
      <c r="F17" s="296">
        <f>F19</f>
        <v>2221784</v>
      </c>
      <c r="G17" s="296">
        <f t="shared" si="1"/>
        <v>6760921</v>
      </c>
      <c r="H17" s="5" t="s">
        <v>21</v>
      </c>
      <c r="I17" s="47" t="s">
        <v>19</v>
      </c>
      <c r="J17" s="78"/>
      <c r="K17" s="133"/>
      <c r="L17" s="78"/>
    </row>
    <row r="18" spans="1:12" ht="30.75" customHeight="1">
      <c r="A18" s="231"/>
      <c r="C18" s="45" t="s">
        <v>241</v>
      </c>
      <c r="D18" s="50" t="s">
        <v>92</v>
      </c>
      <c r="E18" s="296">
        <v>0</v>
      </c>
      <c r="F18" s="296">
        <v>0</v>
      </c>
      <c r="G18" s="296">
        <v>0</v>
      </c>
      <c r="H18" s="5" t="s">
        <v>91</v>
      </c>
      <c r="I18" s="47" t="s">
        <v>22</v>
      </c>
      <c r="K18" s="133"/>
    </row>
    <row r="19" spans="1:12" ht="30.75" customHeight="1" thickBot="1">
      <c r="A19" s="231"/>
      <c r="C19" s="48" t="s">
        <v>242</v>
      </c>
      <c r="D19" s="50" t="s">
        <v>24</v>
      </c>
      <c r="E19" s="296">
        <v>8982705</v>
      </c>
      <c r="F19" s="296">
        <v>2221784</v>
      </c>
      <c r="G19" s="296">
        <f>E19-F19</f>
        <v>6760921</v>
      </c>
      <c r="H19" s="5" t="s">
        <v>72</v>
      </c>
      <c r="I19" s="49" t="s">
        <v>23</v>
      </c>
      <c r="K19" s="133"/>
      <c r="L19" s="78"/>
    </row>
    <row r="20" spans="1:12" ht="30.75" customHeight="1" thickBot="1">
      <c r="A20" s="231"/>
      <c r="C20" s="463" t="s">
        <v>26</v>
      </c>
      <c r="D20" s="463"/>
      <c r="E20" s="310">
        <f>E5+E8+E9+E10+E11+E12+E13+E15+E16+E19</f>
        <v>138267315</v>
      </c>
      <c r="F20" s="310">
        <f>F5+F8+F9+F10+F11+F12+F13+F15+F16+F19</f>
        <v>46865954.299999997</v>
      </c>
      <c r="G20" s="310">
        <f>G5+G8+G9+G10+G11+G12+G13+G15+G16+G19</f>
        <v>91401360.699999988</v>
      </c>
      <c r="H20" s="462" t="s">
        <v>27</v>
      </c>
      <c r="I20" s="462"/>
      <c r="K20" s="133"/>
    </row>
    <row r="21" spans="1:12" ht="13.5" thickTop="1">
      <c r="A21" s="231"/>
      <c r="C21" s="22"/>
      <c r="D21" s="22"/>
      <c r="E21" s="132"/>
      <c r="F21" s="132"/>
      <c r="G21" s="132"/>
      <c r="H21" s="22"/>
      <c r="I21" s="22"/>
    </row>
    <row r="22" spans="1:12" ht="17.25">
      <c r="A22" s="227">
        <v>19</v>
      </c>
      <c r="C22" s="10"/>
      <c r="E22" s="78"/>
      <c r="F22" s="78"/>
      <c r="G22" s="88"/>
    </row>
    <row r="23" spans="1:12">
      <c r="C23" s="10"/>
      <c r="G23" s="88"/>
    </row>
    <row r="24" spans="1:12">
      <c r="C24" s="10"/>
      <c r="E24" s="133"/>
      <c r="F24" s="78"/>
      <c r="G24" s="78"/>
    </row>
    <row r="25" spans="1:12">
      <c r="C25" s="10"/>
      <c r="E25" s="78"/>
      <c r="F25" s="78"/>
      <c r="G25" s="78">
        <f>G5/G20*100</f>
        <v>8.4957318365173986</v>
      </c>
    </row>
    <row r="26" spans="1:12">
      <c r="E26" s="78"/>
      <c r="F26" s="78"/>
      <c r="G26" s="78"/>
    </row>
    <row r="27" spans="1:12">
      <c r="E27" s="88"/>
      <c r="F27" s="88"/>
      <c r="G27" s="88"/>
    </row>
    <row r="28" spans="1:12">
      <c r="G28" s="78"/>
    </row>
    <row r="29" spans="1:12">
      <c r="E29" s="78"/>
      <c r="F29" s="78"/>
      <c r="G29" s="78"/>
    </row>
    <row r="30" spans="1:12">
      <c r="E30" s="78"/>
    </row>
    <row r="31" spans="1:12">
      <c r="E31" s="78"/>
      <c r="F31" s="78"/>
    </row>
    <row r="32" spans="1:12">
      <c r="E32" s="78"/>
      <c r="F32" s="78"/>
    </row>
  </sheetData>
  <mergeCells count="9">
    <mergeCell ref="A1:A10"/>
    <mergeCell ref="C1:I1"/>
    <mergeCell ref="C2:I2"/>
    <mergeCell ref="H20:I20"/>
    <mergeCell ref="C20:D20"/>
    <mergeCell ref="H3:H4"/>
    <mergeCell ref="I3:I4"/>
    <mergeCell ref="C3:C4"/>
    <mergeCell ref="D3:D4"/>
  </mergeCells>
  <phoneticPr fontId="2" type="noConversion"/>
  <printOptions horizontalCentered="1" verticalCentered="1"/>
  <pageMargins left="0.17" right="0.31" top="0.33" bottom="0.35" header="0.2" footer="0.21"/>
  <pageSetup paperSize="9" scale="83" orientation="landscape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K58"/>
  <sheetViews>
    <sheetView rightToLeft="1" view="pageBreakPreview" zoomScaleSheetLayoutView="100" workbookViewId="0">
      <selection activeCell="C3" sqref="C3:I22"/>
    </sheetView>
  </sheetViews>
  <sheetFormatPr defaultRowHeight="12.75"/>
  <cols>
    <col min="1" max="1" width="4.5703125" style="40" customWidth="1"/>
    <col min="2" max="2" width="4.140625" style="40" customWidth="1"/>
    <col min="3" max="3" width="6.42578125" style="40" customWidth="1"/>
    <col min="4" max="4" width="27.140625" style="40" customWidth="1"/>
    <col min="5" max="7" width="24.7109375" style="40" customWidth="1"/>
    <col min="8" max="8" width="38.28515625" style="40" customWidth="1"/>
    <col min="9" max="9" width="6.85546875" style="40" customWidth="1"/>
    <col min="10" max="11" width="10.5703125" style="40" bestFit="1" customWidth="1"/>
    <col min="12" max="16384" width="9.140625" style="40"/>
  </cols>
  <sheetData>
    <row r="1" spans="1:11" s="121" customFormat="1" ht="24" customHeight="1">
      <c r="A1" s="395" t="s">
        <v>234</v>
      </c>
      <c r="C1" s="435" t="s">
        <v>281</v>
      </c>
      <c r="D1" s="435"/>
      <c r="E1" s="435"/>
      <c r="F1" s="435"/>
      <c r="G1" s="435"/>
      <c r="H1" s="435"/>
      <c r="I1" s="435"/>
    </row>
    <row r="2" spans="1:11" s="121" customFormat="1" ht="39" customHeight="1" thickBot="1">
      <c r="A2" s="395"/>
      <c r="C2" s="436" t="s">
        <v>282</v>
      </c>
      <c r="D2" s="436"/>
      <c r="E2" s="436"/>
      <c r="F2" s="436"/>
      <c r="G2" s="436"/>
      <c r="H2" s="436"/>
      <c r="I2" s="436"/>
    </row>
    <row r="3" spans="1:11" ht="24.95" customHeight="1" thickTop="1">
      <c r="A3" s="395"/>
      <c r="C3" s="406" t="s">
        <v>45</v>
      </c>
      <c r="D3" s="406" t="s">
        <v>46</v>
      </c>
      <c r="E3" s="292" t="s">
        <v>34</v>
      </c>
      <c r="F3" s="292" t="s">
        <v>36</v>
      </c>
      <c r="G3" s="292" t="s">
        <v>66</v>
      </c>
      <c r="H3" s="406" t="s">
        <v>47</v>
      </c>
      <c r="I3" s="406" t="s">
        <v>48</v>
      </c>
    </row>
    <row r="4" spans="1:11" ht="24.95" customHeight="1" thickBot="1">
      <c r="A4" s="395"/>
      <c r="C4" s="407"/>
      <c r="D4" s="407"/>
      <c r="E4" s="293" t="s">
        <v>33</v>
      </c>
      <c r="F4" s="293" t="s">
        <v>70</v>
      </c>
      <c r="G4" s="293" t="s">
        <v>69</v>
      </c>
      <c r="H4" s="407"/>
      <c r="I4" s="407"/>
    </row>
    <row r="5" spans="1:11" ht="32.25" customHeight="1">
      <c r="A5" s="395"/>
      <c r="C5" s="53">
        <v>1</v>
      </c>
      <c r="D5" s="59" t="s">
        <v>49</v>
      </c>
      <c r="E5" s="295">
        <v>2669910.6</v>
      </c>
      <c r="F5" s="295">
        <v>5095303.9000000004</v>
      </c>
      <c r="G5" s="295">
        <f>E5+F5</f>
        <v>7765214.5</v>
      </c>
      <c r="H5" s="13" t="s">
        <v>50</v>
      </c>
      <c r="I5" s="54">
        <v>1</v>
      </c>
      <c r="K5" s="67"/>
    </row>
    <row r="6" spans="1:11" ht="32.25" customHeight="1">
      <c r="A6" s="395"/>
      <c r="C6" s="46">
        <v>2</v>
      </c>
      <c r="D6" s="50" t="s">
        <v>51</v>
      </c>
      <c r="E6" s="296">
        <f>E8</f>
        <v>67791.7</v>
      </c>
      <c r="F6" s="296">
        <f>F8</f>
        <v>328882.90000000002</v>
      </c>
      <c r="G6" s="296">
        <f>G8</f>
        <v>396674.60000000003</v>
      </c>
      <c r="H6" s="5" t="s">
        <v>52</v>
      </c>
      <c r="I6" s="47">
        <v>2</v>
      </c>
      <c r="K6" s="67"/>
    </row>
    <row r="7" spans="1:11" ht="32.25" customHeight="1">
      <c r="A7" s="395"/>
      <c r="C7" s="45" t="s">
        <v>238</v>
      </c>
      <c r="D7" s="50" t="s">
        <v>54</v>
      </c>
      <c r="E7" s="296">
        <v>0</v>
      </c>
      <c r="F7" s="296">
        <v>0</v>
      </c>
      <c r="G7" s="296">
        <v>0</v>
      </c>
      <c r="H7" s="5" t="s">
        <v>71</v>
      </c>
      <c r="I7" s="47" t="s">
        <v>53</v>
      </c>
      <c r="K7" s="67"/>
    </row>
    <row r="8" spans="1:11" ht="32.25" customHeight="1">
      <c r="A8" s="395"/>
      <c r="C8" s="45" t="s">
        <v>56</v>
      </c>
      <c r="D8" s="50" t="s">
        <v>57</v>
      </c>
      <c r="E8" s="296">
        <v>67791.7</v>
      </c>
      <c r="F8" s="296">
        <v>328882.90000000002</v>
      </c>
      <c r="G8" s="296">
        <f>E8+F8</f>
        <v>396674.60000000003</v>
      </c>
      <c r="H8" s="5" t="s">
        <v>58</v>
      </c>
      <c r="I8" s="47" t="s">
        <v>56</v>
      </c>
      <c r="K8" s="67"/>
    </row>
    <row r="9" spans="1:11" s="169" customFormat="1" ht="32.25" customHeight="1">
      <c r="A9" s="395"/>
      <c r="C9" s="43" t="s">
        <v>59</v>
      </c>
      <c r="D9" s="15" t="s">
        <v>60</v>
      </c>
      <c r="E9" s="296">
        <v>733933.2</v>
      </c>
      <c r="F9" s="296">
        <v>2114171.9</v>
      </c>
      <c r="G9" s="296">
        <f t="shared" ref="G9:G12" si="0">E9+F9</f>
        <v>2848105.0999999996</v>
      </c>
      <c r="H9" s="5" t="s">
        <v>61</v>
      </c>
      <c r="I9" s="42" t="s">
        <v>59</v>
      </c>
      <c r="K9" s="170"/>
    </row>
    <row r="10" spans="1:11" ht="32.25" customHeight="1">
      <c r="A10" s="395"/>
      <c r="C10" s="45" t="s">
        <v>62</v>
      </c>
      <c r="D10" s="50" t="s">
        <v>63</v>
      </c>
      <c r="E10" s="296">
        <v>323383.2</v>
      </c>
      <c r="F10" s="296">
        <v>754560.8</v>
      </c>
      <c r="G10" s="296">
        <f t="shared" si="0"/>
        <v>1077944</v>
      </c>
      <c r="H10" s="5" t="s">
        <v>0</v>
      </c>
      <c r="I10" s="47" t="s">
        <v>62</v>
      </c>
      <c r="K10" s="67"/>
    </row>
    <row r="11" spans="1:11" s="169" customFormat="1" ht="32.25" customHeight="1">
      <c r="A11" s="238"/>
      <c r="C11" s="43" t="s">
        <v>1</v>
      </c>
      <c r="D11" s="15" t="s">
        <v>2</v>
      </c>
      <c r="E11" s="296">
        <v>8007870.7000000002</v>
      </c>
      <c r="F11" s="296">
        <v>10564263.5</v>
      </c>
      <c r="G11" s="296">
        <f t="shared" si="0"/>
        <v>18572134.199999999</v>
      </c>
      <c r="H11" s="5" t="s">
        <v>3</v>
      </c>
      <c r="I11" s="42" t="s">
        <v>1</v>
      </c>
      <c r="J11" s="251">
        <v>20</v>
      </c>
      <c r="K11" s="170"/>
    </row>
    <row r="12" spans="1:11" s="169" customFormat="1" ht="32.25" customHeight="1">
      <c r="A12" s="238"/>
      <c r="C12" s="43" t="s">
        <v>4</v>
      </c>
      <c r="D12" s="15" t="s">
        <v>5</v>
      </c>
      <c r="E12" s="296">
        <v>10855391.800000001</v>
      </c>
      <c r="F12" s="296">
        <v>10337900.6</v>
      </c>
      <c r="G12" s="296">
        <f t="shared" si="0"/>
        <v>21193292.399999999</v>
      </c>
      <c r="H12" s="5" t="s">
        <v>6</v>
      </c>
      <c r="I12" s="42" t="s">
        <v>4</v>
      </c>
      <c r="K12" s="170"/>
    </row>
    <row r="13" spans="1:11" s="169" customFormat="1" ht="32.25" customHeight="1">
      <c r="A13" s="238"/>
      <c r="C13" s="43" t="s">
        <v>7</v>
      </c>
      <c r="D13" s="15" t="s">
        <v>8</v>
      </c>
      <c r="E13" s="296">
        <v>2700827.9</v>
      </c>
      <c r="F13" s="296">
        <v>14820859.5</v>
      </c>
      <c r="G13" s="296">
        <f>E13+F13</f>
        <v>17521687.399999999</v>
      </c>
      <c r="H13" s="168" t="s">
        <v>9</v>
      </c>
      <c r="I13" s="42" t="s">
        <v>7</v>
      </c>
      <c r="K13" s="170"/>
    </row>
    <row r="14" spans="1:11" ht="32.25" customHeight="1">
      <c r="A14" s="237"/>
      <c r="C14" s="45" t="s">
        <v>10</v>
      </c>
      <c r="D14" s="50" t="s">
        <v>11</v>
      </c>
      <c r="E14" s="296">
        <f>E15+E16</f>
        <v>155438.70000000001</v>
      </c>
      <c r="F14" s="296">
        <f>F15+F16</f>
        <v>15109948.800000001</v>
      </c>
      <c r="G14" s="296">
        <f>E14+F14</f>
        <v>15265387.5</v>
      </c>
      <c r="H14" s="64" t="s">
        <v>12</v>
      </c>
      <c r="I14" s="47" t="s">
        <v>10</v>
      </c>
      <c r="J14" s="67"/>
      <c r="K14" s="67"/>
    </row>
    <row r="15" spans="1:11" s="169" customFormat="1" ht="32.25" customHeight="1">
      <c r="A15" s="238"/>
      <c r="C15" s="43" t="s">
        <v>239</v>
      </c>
      <c r="D15" s="15" t="s">
        <v>14</v>
      </c>
      <c r="E15" s="296">
        <v>149326.70000000001</v>
      </c>
      <c r="F15" s="296">
        <v>736906.3</v>
      </c>
      <c r="G15" s="296">
        <f>E15+F15</f>
        <v>886233</v>
      </c>
      <c r="H15" s="5" t="s">
        <v>15</v>
      </c>
      <c r="I15" s="42" t="s">
        <v>13</v>
      </c>
      <c r="K15" s="170"/>
    </row>
    <row r="16" spans="1:11" s="169" customFormat="1" ht="32.25" customHeight="1">
      <c r="A16" s="238"/>
      <c r="C16" s="43" t="s">
        <v>240</v>
      </c>
      <c r="D16" s="15" t="s">
        <v>17</v>
      </c>
      <c r="E16" s="296">
        <v>6112</v>
      </c>
      <c r="F16" s="296">
        <v>14373042.5</v>
      </c>
      <c r="G16" s="296">
        <f>E16+F16</f>
        <v>14379154.5</v>
      </c>
      <c r="H16" s="5" t="s">
        <v>18</v>
      </c>
      <c r="I16" s="42" t="s">
        <v>16</v>
      </c>
      <c r="K16" s="170"/>
    </row>
    <row r="17" spans="1:11" ht="32.25" customHeight="1">
      <c r="A17" s="237"/>
      <c r="C17" s="45" t="s">
        <v>19</v>
      </c>
      <c r="D17" s="50" t="s">
        <v>20</v>
      </c>
      <c r="E17" s="296">
        <f>E19</f>
        <v>2095174.8</v>
      </c>
      <c r="F17" s="296">
        <f>F19</f>
        <v>4665746.2</v>
      </c>
      <c r="G17" s="296">
        <f>G19</f>
        <v>6760921</v>
      </c>
      <c r="H17" s="5" t="s">
        <v>21</v>
      </c>
      <c r="I17" s="47" t="s">
        <v>19</v>
      </c>
      <c r="J17" s="67"/>
      <c r="K17" s="67"/>
    </row>
    <row r="18" spans="1:11" ht="32.25" customHeight="1">
      <c r="A18" s="237"/>
      <c r="C18" s="45" t="s">
        <v>241</v>
      </c>
      <c r="D18" s="50" t="s">
        <v>92</v>
      </c>
      <c r="E18" s="296">
        <v>0</v>
      </c>
      <c r="F18" s="296">
        <v>0</v>
      </c>
      <c r="G18" s="296">
        <v>0</v>
      </c>
      <c r="H18" s="5" t="s">
        <v>91</v>
      </c>
      <c r="I18" s="47" t="s">
        <v>22</v>
      </c>
      <c r="K18" s="67"/>
    </row>
    <row r="19" spans="1:11" ht="32.25" customHeight="1" thickBot="1">
      <c r="A19" s="237"/>
      <c r="C19" s="48" t="s">
        <v>242</v>
      </c>
      <c r="D19" s="51" t="s">
        <v>24</v>
      </c>
      <c r="E19" s="297">
        <v>2095174.8</v>
      </c>
      <c r="F19" s="297">
        <v>4665746.2</v>
      </c>
      <c r="G19" s="296">
        <f>E19+F19</f>
        <v>6760921</v>
      </c>
      <c r="H19" s="16" t="s">
        <v>72</v>
      </c>
      <c r="I19" s="49" t="s">
        <v>23</v>
      </c>
      <c r="K19" s="67"/>
    </row>
    <row r="20" spans="1:11" ht="32.25" customHeight="1" thickBot="1">
      <c r="A20" s="237"/>
      <c r="C20" s="451" t="s">
        <v>26</v>
      </c>
      <c r="D20" s="451"/>
      <c r="E20" s="298">
        <f>E5+E8++E9+E10+E11+E12+E13+E15+E16+E19</f>
        <v>27609722.600000001</v>
      </c>
      <c r="F20" s="298">
        <f>F5+F8+F9+F10+F11+F12+F13+F15+F16+F19</f>
        <v>63791638.100000001</v>
      </c>
      <c r="G20" s="298">
        <f>G5+G8+G9+G10+G11+G12+G13+G15+G16+G19</f>
        <v>91401360.699999988</v>
      </c>
      <c r="H20" s="450" t="s">
        <v>27</v>
      </c>
      <c r="I20" s="450"/>
      <c r="K20" s="67"/>
    </row>
    <row r="21" spans="1:11" ht="13.5" thickTop="1">
      <c r="A21" s="237"/>
      <c r="C21" s="299"/>
      <c r="D21" s="299"/>
      <c r="E21" s="300"/>
      <c r="F21" s="300"/>
      <c r="G21" s="300"/>
      <c r="H21" s="299"/>
      <c r="I21" s="299"/>
    </row>
    <row r="22" spans="1:11" ht="17.25">
      <c r="A22" s="239">
        <v>20</v>
      </c>
      <c r="C22" s="301"/>
      <c r="D22" s="302"/>
      <c r="E22" s="303"/>
      <c r="F22" s="303"/>
      <c r="G22" s="303"/>
      <c r="H22" s="302"/>
      <c r="I22" s="302"/>
    </row>
    <row r="23" spans="1:11">
      <c r="C23" s="66"/>
      <c r="D23" s="172"/>
      <c r="E23" s="172"/>
      <c r="F23" s="172"/>
      <c r="G23" s="206"/>
      <c r="H23" s="172"/>
    </row>
    <row r="24" spans="1:11">
      <c r="C24" s="66"/>
      <c r="E24" s="203"/>
      <c r="F24" s="203"/>
      <c r="G24" s="203"/>
    </row>
    <row r="25" spans="1:11">
      <c r="C25" s="66"/>
      <c r="E25" s="78"/>
      <c r="F25" s="78"/>
      <c r="G25" s="78"/>
      <c r="K25" s="67"/>
    </row>
    <row r="26" spans="1:11">
      <c r="E26" s="202"/>
      <c r="F26" s="202"/>
      <c r="G26" s="202"/>
    </row>
    <row r="27" spans="1:11">
      <c r="E27" s="203"/>
      <c r="F27" s="203"/>
      <c r="G27" s="203"/>
    </row>
    <row r="28" spans="1:11">
      <c r="E28" s="202"/>
      <c r="F28" s="202"/>
      <c r="G28" s="202"/>
    </row>
    <row r="29" spans="1:11">
      <c r="E29" s="202"/>
      <c r="F29" s="202"/>
      <c r="G29" s="202"/>
    </row>
    <row r="30" spans="1:11">
      <c r="E30" s="202"/>
      <c r="F30" s="202"/>
      <c r="G30" s="202"/>
    </row>
    <row r="31" spans="1:11">
      <c r="E31" s="203"/>
      <c r="F31" s="203"/>
      <c r="G31" s="203"/>
    </row>
    <row r="32" spans="1:11">
      <c r="E32" s="203"/>
      <c r="F32" s="203"/>
      <c r="G32" s="203"/>
    </row>
    <row r="33" spans="5:7">
      <c r="E33" s="203"/>
      <c r="F33" s="203"/>
      <c r="G33" s="203"/>
    </row>
    <row r="52" spans="4:10" ht="15.75">
      <c r="D52" s="404"/>
      <c r="E52" s="404"/>
      <c r="F52" s="404"/>
      <c r="G52" s="404"/>
      <c r="H52" s="404"/>
      <c r="I52" s="404"/>
      <c r="J52" s="404"/>
    </row>
    <row r="53" spans="4:10" ht="30" customHeight="1">
      <c r="D53" s="456"/>
      <c r="E53" s="456"/>
      <c r="F53" s="456"/>
      <c r="G53" s="456"/>
      <c r="H53" s="456"/>
      <c r="I53" s="456"/>
      <c r="J53" s="456"/>
    </row>
    <row r="58" spans="4:10">
      <c r="D58" s="461"/>
      <c r="E58" s="461"/>
      <c r="F58" s="461"/>
      <c r="G58" s="461"/>
      <c r="H58" s="461"/>
      <c r="I58" s="461"/>
      <c r="J58" s="461"/>
    </row>
  </sheetData>
  <mergeCells count="12">
    <mergeCell ref="D58:J58"/>
    <mergeCell ref="D52:J52"/>
    <mergeCell ref="D53:J53"/>
    <mergeCell ref="H20:I20"/>
    <mergeCell ref="C20:D20"/>
    <mergeCell ref="A1:A10"/>
    <mergeCell ref="C1:I1"/>
    <mergeCell ref="C2:I2"/>
    <mergeCell ref="H3:H4"/>
    <mergeCell ref="I3:I4"/>
    <mergeCell ref="C3:C4"/>
    <mergeCell ref="D3:D4"/>
  </mergeCells>
  <phoneticPr fontId="2" type="noConversion"/>
  <printOptions horizontalCentered="1" verticalCentered="1"/>
  <pageMargins left="0.196850393700787" right="0.196850393700787" top="0.33" bottom="0.34" header="0.2" footer="0.2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rightToLeft="1" view="pageBreakPreview" zoomScaleSheetLayoutView="100" workbookViewId="0">
      <selection activeCell="F9" sqref="F9"/>
    </sheetView>
  </sheetViews>
  <sheetFormatPr defaultRowHeight="12.75"/>
  <cols>
    <col min="1" max="1" width="4.5703125" customWidth="1"/>
    <col min="2" max="2" width="5.42578125" customWidth="1"/>
    <col min="3" max="3" width="43.28515625" customWidth="1"/>
    <col min="4" max="6" width="16.85546875" customWidth="1"/>
    <col min="7" max="7" width="39.28515625" customWidth="1"/>
    <col min="8" max="8" width="14.7109375" bestFit="1" customWidth="1"/>
    <col min="10" max="10" width="20.5703125" customWidth="1"/>
  </cols>
  <sheetData>
    <row r="1" spans="1:11">
      <c r="A1" s="226"/>
    </row>
    <row r="2" spans="1:11" ht="24" customHeight="1">
      <c r="A2" s="395" t="s">
        <v>234</v>
      </c>
      <c r="C2" s="392"/>
      <c r="D2" s="392"/>
      <c r="E2" s="392"/>
      <c r="F2" s="392"/>
      <c r="G2" s="392"/>
      <c r="H2" s="18"/>
      <c r="I2" s="18"/>
      <c r="J2" s="18"/>
    </row>
    <row r="3" spans="1:11" ht="45" customHeight="1">
      <c r="A3" s="395"/>
      <c r="C3" s="393" t="s">
        <v>292</v>
      </c>
      <c r="D3" s="393"/>
      <c r="E3" s="393"/>
      <c r="F3" s="393"/>
      <c r="G3" s="393"/>
      <c r="H3" s="20"/>
      <c r="I3" s="20"/>
      <c r="J3" s="20"/>
    </row>
    <row r="4" spans="1:11" ht="45" customHeight="1" thickBot="1">
      <c r="A4" s="395"/>
      <c r="C4" s="394" t="s">
        <v>293</v>
      </c>
      <c r="D4" s="394"/>
      <c r="E4" s="394"/>
      <c r="F4" s="394"/>
      <c r="G4" s="394"/>
      <c r="H4" s="20"/>
      <c r="I4" s="20"/>
      <c r="J4" s="20"/>
    </row>
    <row r="5" spans="1:11" ht="51" customHeight="1" thickTop="1" thickBot="1">
      <c r="A5" s="395"/>
      <c r="C5" s="370" t="s">
        <v>31</v>
      </c>
      <c r="D5" s="370">
        <v>2015</v>
      </c>
      <c r="E5" s="370">
        <v>2016</v>
      </c>
      <c r="F5" s="371" t="s">
        <v>235</v>
      </c>
      <c r="G5" s="370" t="s">
        <v>32</v>
      </c>
    </row>
    <row r="6" spans="1:11" ht="48.75" customHeight="1">
      <c r="A6" s="395"/>
      <c r="C6" s="372" t="s">
        <v>173</v>
      </c>
      <c r="D6" s="373">
        <v>178908.4</v>
      </c>
      <c r="E6" s="374">
        <v>183609.5</v>
      </c>
      <c r="F6" s="375">
        <f t="shared" ref="F6:F11" si="0">((E6/D6)-1)*100</f>
        <v>2.6276575051814355</v>
      </c>
      <c r="G6" s="376" t="s">
        <v>179</v>
      </c>
      <c r="J6" s="74"/>
    </row>
    <row r="7" spans="1:11" ht="48.75" customHeight="1">
      <c r="A7" s="395"/>
      <c r="C7" s="377" t="s">
        <v>174</v>
      </c>
      <c r="D7" s="378">
        <v>5080.8</v>
      </c>
      <c r="E7" s="379">
        <v>5076.3999999999996</v>
      </c>
      <c r="F7" s="380">
        <f t="shared" si="0"/>
        <v>-8.6600535348779761E-2</v>
      </c>
      <c r="G7" s="64" t="s">
        <v>180</v>
      </c>
      <c r="J7" s="74"/>
    </row>
    <row r="8" spans="1:11" ht="48.75" customHeight="1">
      <c r="A8" s="395"/>
      <c r="C8" s="377" t="s">
        <v>175</v>
      </c>
      <c r="D8" s="42">
        <v>199715.7</v>
      </c>
      <c r="E8" s="379">
        <v>203869.8</v>
      </c>
      <c r="F8" s="380">
        <f t="shared" si="0"/>
        <v>2.0800067295660751</v>
      </c>
      <c r="G8" s="64" t="s">
        <v>181</v>
      </c>
      <c r="J8" s="74"/>
      <c r="K8" s="74"/>
    </row>
    <row r="9" spans="1:11" ht="48.75" customHeight="1">
      <c r="A9" s="395"/>
      <c r="C9" s="377" t="s">
        <v>176</v>
      </c>
      <c r="D9" s="378">
        <v>171.1</v>
      </c>
      <c r="E9" s="379">
        <f>E8/1182</f>
        <v>172.47868020304568</v>
      </c>
      <c r="F9" s="380">
        <f t="shared" si="0"/>
        <v>0.80577451960590629</v>
      </c>
      <c r="G9" s="64" t="s">
        <v>182</v>
      </c>
      <c r="H9" s="214"/>
      <c r="J9" s="74"/>
      <c r="K9" s="74"/>
    </row>
    <row r="10" spans="1:11" ht="48.75" customHeight="1">
      <c r="A10" s="226"/>
      <c r="C10" s="377" t="s">
        <v>177</v>
      </c>
      <c r="D10" s="378">
        <v>5671.7</v>
      </c>
      <c r="E10" s="379">
        <v>5636.6</v>
      </c>
      <c r="F10" s="380">
        <f t="shared" si="0"/>
        <v>-0.61886206957348922</v>
      </c>
      <c r="G10" s="52" t="s">
        <v>183</v>
      </c>
      <c r="J10" s="84"/>
      <c r="K10" s="84"/>
    </row>
    <row r="11" spans="1:11" ht="48.75" customHeight="1">
      <c r="A11" s="226"/>
      <c r="C11" s="377" t="s">
        <v>178</v>
      </c>
      <c r="D11" s="378">
        <v>4.9000000000000004</v>
      </c>
      <c r="E11" s="379">
        <f>E10/1182</f>
        <v>4.7686971235194591</v>
      </c>
      <c r="F11" s="380">
        <f t="shared" si="0"/>
        <v>-2.6796505404192095</v>
      </c>
      <c r="G11" s="52" t="s">
        <v>184</v>
      </c>
      <c r="J11" s="84"/>
    </row>
    <row r="12" spans="1:11" ht="48.75" customHeight="1" thickBot="1">
      <c r="A12" s="226"/>
      <c r="C12" s="381" t="s">
        <v>227</v>
      </c>
      <c r="D12" s="382">
        <v>182051.4</v>
      </c>
      <c r="E12" s="383">
        <v>199476.6</v>
      </c>
      <c r="F12" s="384">
        <f>((E12/D12)-1)*100</f>
        <v>9.5715825310873868</v>
      </c>
      <c r="G12" s="385" t="s">
        <v>228</v>
      </c>
      <c r="J12" s="84"/>
    </row>
    <row r="13" spans="1:11" ht="42.75" customHeight="1">
      <c r="A13" s="227">
        <v>5</v>
      </c>
      <c r="C13" s="144"/>
      <c r="D13" s="144"/>
      <c r="E13" s="144"/>
      <c r="F13" s="146"/>
      <c r="G13" s="147"/>
      <c r="J13" s="75"/>
    </row>
    <row r="14" spans="1:11">
      <c r="A14" s="226"/>
      <c r="D14" s="191"/>
      <c r="E14" s="191"/>
      <c r="F14" s="140"/>
      <c r="H14" s="7"/>
    </row>
    <row r="15" spans="1:11">
      <c r="A15" s="226"/>
      <c r="D15" s="192"/>
      <c r="E15" s="192"/>
      <c r="H15" s="25"/>
    </row>
    <row r="16" spans="1:11">
      <c r="A16" s="226"/>
      <c r="D16" s="25"/>
      <c r="E16" s="25"/>
      <c r="G16" s="25"/>
    </row>
    <row r="17" spans="1:8">
      <c r="A17" s="226"/>
      <c r="D17" s="25"/>
      <c r="E17" s="25"/>
      <c r="G17" s="7"/>
    </row>
    <row r="18" spans="1:8" ht="15.75">
      <c r="D18" s="25"/>
      <c r="E18" s="143"/>
      <c r="G18" s="7"/>
    </row>
    <row r="19" spans="1:8">
      <c r="E19" s="148"/>
      <c r="F19" s="7"/>
      <c r="G19" s="139"/>
      <c r="H19" s="7"/>
    </row>
    <row r="20" spans="1:8">
      <c r="E20" s="25"/>
      <c r="F20" s="149"/>
      <c r="G20" s="139"/>
      <c r="H20" s="7"/>
    </row>
    <row r="21" spans="1:8">
      <c r="D21" s="148"/>
      <c r="E21" s="148"/>
      <c r="F21" s="25"/>
      <c r="G21" s="7"/>
      <c r="H21" s="7"/>
    </row>
    <row r="22" spans="1:8">
      <c r="D22" s="148"/>
      <c r="E22" s="148"/>
      <c r="F22" s="25"/>
      <c r="G22" s="139"/>
    </row>
    <row r="23" spans="1:8">
      <c r="E23" s="148"/>
      <c r="F23" s="25"/>
      <c r="G23" s="139"/>
    </row>
    <row r="24" spans="1:8">
      <c r="E24" s="148"/>
      <c r="F24" s="7"/>
    </row>
    <row r="25" spans="1:8">
      <c r="E25" s="148"/>
      <c r="F25" s="7"/>
    </row>
    <row r="26" spans="1:8">
      <c r="C26" s="139"/>
      <c r="D26" s="139"/>
      <c r="E26" s="139"/>
      <c r="F26" s="139"/>
    </row>
    <row r="27" spans="1:8">
      <c r="C27" s="139"/>
      <c r="D27" s="139"/>
      <c r="E27" s="139"/>
      <c r="F27" s="139"/>
    </row>
    <row r="28" spans="1:8">
      <c r="C28" s="139"/>
      <c r="D28" s="139"/>
      <c r="E28" s="139"/>
      <c r="F28" s="139"/>
    </row>
    <row r="29" spans="1:8">
      <c r="C29" s="139"/>
      <c r="D29" s="139"/>
      <c r="E29" s="139"/>
      <c r="F29" s="139"/>
    </row>
    <row r="30" spans="1:8">
      <c r="C30" s="139"/>
      <c r="D30" s="139"/>
      <c r="E30" s="139"/>
      <c r="F30" s="139"/>
    </row>
    <row r="31" spans="1:8">
      <c r="C31" s="139"/>
      <c r="D31" s="139"/>
      <c r="E31" s="139"/>
      <c r="F31" s="139"/>
    </row>
  </sheetData>
  <mergeCells count="4">
    <mergeCell ref="C2:G2"/>
    <mergeCell ref="C3:G3"/>
    <mergeCell ref="C4:G4"/>
    <mergeCell ref="A2:A9"/>
  </mergeCells>
  <printOptions horizontalCentered="1" verticalCentered="1"/>
  <pageMargins left="0.39" right="0.23622047244094499" top="0.196850393700787" bottom="0.23622047244094499" header="0.35433070866141703" footer="0.23622047244094499"/>
  <pageSetup scale="9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rightToLeft="1" view="pageBreakPreview" topLeftCell="A7" zoomScaleSheetLayoutView="100" workbookViewId="0">
      <selection activeCell="E9" sqref="E9"/>
    </sheetView>
  </sheetViews>
  <sheetFormatPr defaultRowHeight="12.75"/>
  <cols>
    <col min="1" max="1" width="4.7109375" customWidth="1"/>
    <col min="2" max="2" width="6.28515625" customWidth="1"/>
    <col min="3" max="3" width="24.7109375" bestFit="1" customWidth="1"/>
    <col min="4" max="4" width="19.28515625" customWidth="1"/>
    <col min="5" max="5" width="17.140625" customWidth="1"/>
    <col min="6" max="6" width="16.42578125" bestFit="1" customWidth="1"/>
    <col min="7" max="7" width="39.7109375" customWidth="1"/>
    <col min="8" max="8" width="14.7109375" bestFit="1" customWidth="1"/>
    <col min="9" max="9" width="11.5703125" bestFit="1" customWidth="1"/>
    <col min="10" max="10" width="20.5703125" customWidth="1"/>
  </cols>
  <sheetData>
    <row r="1" spans="1:10" ht="5.25" customHeight="1"/>
    <row r="2" spans="1:10" ht="39.75" customHeight="1">
      <c r="A2" s="395" t="s">
        <v>234</v>
      </c>
      <c r="C2" s="144"/>
      <c r="D2" s="145"/>
      <c r="E2" s="146"/>
      <c r="F2" s="146"/>
      <c r="G2" s="147"/>
      <c r="J2" s="75"/>
    </row>
    <row r="3" spans="1:10" ht="41.25" customHeight="1">
      <c r="A3" s="395"/>
      <c r="C3" s="397" t="s">
        <v>260</v>
      </c>
      <c r="D3" s="397"/>
      <c r="E3" s="398"/>
      <c r="F3" s="398"/>
      <c r="G3" s="397"/>
      <c r="J3" s="74"/>
    </row>
    <row r="4" spans="1:10" ht="41.25" customHeight="1" thickBot="1">
      <c r="A4" s="395"/>
      <c r="C4" s="399" t="s">
        <v>261</v>
      </c>
      <c r="D4" s="399"/>
      <c r="E4" s="400"/>
      <c r="F4" s="400"/>
      <c r="G4" s="399"/>
      <c r="J4" s="74"/>
    </row>
    <row r="5" spans="1:10" ht="53.25" customHeight="1" thickTop="1" thickBot="1">
      <c r="A5" s="395"/>
      <c r="C5" s="353" t="s">
        <v>31</v>
      </c>
      <c r="D5" s="354">
        <v>2015</v>
      </c>
      <c r="E5" s="355">
        <v>2016</v>
      </c>
      <c r="F5" s="356" t="s">
        <v>236</v>
      </c>
      <c r="G5" s="355" t="s">
        <v>32</v>
      </c>
      <c r="J5" s="75"/>
    </row>
    <row r="6" spans="1:10" ht="53.25" customHeight="1">
      <c r="A6" s="395"/>
      <c r="C6" s="59" t="s">
        <v>33</v>
      </c>
      <c r="D6" s="357">
        <v>68422.3</v>
      </c>
      <c r="E6" s="358">
        <v>76880.201300000001</v>
      </c>
      <c r="F6" s="342">
        <f t="shared" ref="F6:F13" si="0">((E6/D6)-1)*100</f>
        <v>12.36132269742467</v>
      </c>
      <c r="G6" s="343" t="s">
        <v>34</v>
      </c>
      <c r="H6" s="139"/>
      <c r="J6" s="75"/>
    </row>
    <row r="7" spans="1:10" ht="53.25" customHeight="1">
      <c r="A7" s="395"/>
      <c r="C7" s="50" t="s">
        <v>35</v>
      </c>
      <c r="D7" s="359">
        <v>112255.9</v>
      </c>
      <c r="E7" s="344">
        <v>108576.1</v>
      </c>
      <c r="F7" s="360">
        <f t="shared" si="0"/>
        <v>-3.2780459646218896</v>
      </c>
      <c r="G7" s="346" t="s">
        <v>36</v>
      </c>
      <c r="H7" s="139"/>
      <c r="J7" s="74"/>
    </row>
    <row r="8" spans="1:10" ht="53.25" customHeight="1">
      <c r="A8" s="395"/>
      <c r="C8" s="50" t="s">
        <v>37</v>
      </c>
      <c r="D8" s="359">
        <v>19037.5</v>
      </c>
      <c r="E8" s="344">
        <v>18413.5</v>
      </c>
      <c r="F8" s="360">
        <f t="shared" si="0"/>
        <v>-3.2777413000656619</v>
      </c>
      <c r="G8" s="346" t="s">
        <v>38</v>
      </c>
      <c r="H8" s="139"/>
      <c r="I8" s="139"/>
      <c r="J8" s="75"/>
    </row>
    <row r="9" spans="1:10" ht="53.25" customHeight="1">
      <c r="A9" s="395"/>
      <c r="C9" s="50" t="s">
        <v>39</v>
      </c>
      <c r="D9" s="359">
        <v>1210.5</v>
      </c>
      <c r="E9" s="344">
        <v>3280.5</v>
      </c>
      <c r="F9" s="360">
        <f t="shared" si="0"/>
        <v>171.00371747211898</v>
      </c>
      <c r="G9" s="346" t="s">
        <v>40</v>
      </c>
      <c r="H9" s="139"/>
      <c r="J9" s="75"/>
    </row>
    <row r="10" spans="1:10" ht="53.25" customHeight="1" thickBot="1">
      <c r="A10" s="226"/>
      <c r="C10" s="361" t="s">
        <v>41</v>
      </c>
      <c r="D10" s="362">
        <v>12616.2</v>
      </c>
      <c r="E10" s="362">
        <v>16222.5</v>
      </c>
      <c r="F10" s="363">
        <f t="shared" si="0"/>
        <v>28.584676844057633</v>
      </c>
      <c r="G10" s="364" t="s">
        <v>42</v>
      </c>
      <c r="H10" s="214"/>
      <c r="J10" s="74"/>
    </row>
    <row r="11" spans="1:10" ht="53.25" customHeight="1" thickBot="1">
      <c r="A11" s="227">
        <v>6</v>
      </c>
      <c r="C11" s="365" t="s">
        <v>43</v>
      </c>
      <c r="D11" s="366">
        <f>D6+D7+D8+D9-D10</f>
        <v>188310</v>
      </c>
      <c r="E11" s="367">
        <f>E6+E7+E8+E9-E10</f>
        <v>190927.80129999999</v>
      </c>
      <c r="F11" s="368">
        <f t="shared" si="0"/>
        <v>1.3901552227709502</v>
      </c>
      <c r="G11" s="369" t="s">
        <v>44</v>
      </c>
      <c r="J11" s="74"/>
    </row>
    <row r="12" spans="1:10" ht="32.25" customHeight="1">
      <c r="A12" s="226"/>
      <c r="C12" s="68" t="s">
        <v>192</v>
      </c>
      <c r="D12" s="215"/>
      <c r="E12" s="215"/>
      <c r="F12" s="216" t="e">
        <f t="shared" si="0"/>
        <v>#DIV/0!</v>
      </c>
      <c r="G12" s="116" t="s">
        <v>193</v>
      </c>
      <c r="J12" s="75"/>
    </row>
    <row r="13" spans="1:10" ht="32.25" customHeight="1">
      <c r="A13" s="226"/>
      <c r="C13" s="69" t="s">
        <v>194</v>
      </c>
      <c r="D13" s="217"/>
      <c r="E13" s="217"/>
      <c r="F13" s="218" t="e">
        <f t="shared" si="0"/>
        <v>#DIV/0!</v>
      </c>
      <c r="G13" s="116" t="s">
        <v>195</v>
      </c>
      <c r="J13" s="74"/>
    </row>
    <row r="14" spans="1:10" ht="32.25" customHeight="1">
      <c r="A14" s="226"/>
      <c r="C14" s="69" t="s">
        <v>196</v>
      </c>
      <c r="D14" s="217"/>
      <c r="E14" s="401"/>
      <c r="F14" s="401" t="s">
        <v>230</v>
      </c>
      <c r="G14" s="116" t="s">
        <v>197</v>
      </c>
      <c r="J14" s="75"/>
    </row>
    <row r="15" spans="1:10" ht="32.25" customHeight="1">
      <c r="A15" s="226"/>
      <c r="C15" s="69" t="s">
        <v>243</v>
      </c>
      <c r="D15" s="217" t="s">
        <v>262</v>
      </c>
      <c r="E15" s="402"/>
      <c r="F15" s="402"/>
      <c r="G15" s="116" t="s">
        <v>198</v>
      </c>
      <c r="J15" s="75"/>
    </row>
    <row r="16" spans="1:10" ht="32.25" customHeight="1">
      <c r="A16" s="226"/>
      <c r="C16" s="69" t="s">
        <v>199</v>
      </c>
      <c r="D16" s="217"/>
      <c r="E16" s="218"/>
      <c r="F16" s="218" t="e">
        <f>((E16/D16)-1)*100</f>
        <v>#DIV/0!</v>
      </c>
      <c r="G16" s="116" t="s">
        <v>200</v>
      </c>
      <c r="J16" s="75"/>
    </row>
    <row r="17" spans="1:10" ht="32.25" customHeight="1" thickBot="1">
      <c r="A17" s="226"/>
      <c r="C17" s="69" t="s">
        <v>201</v>
      </c>
      <c r="D17" s="217"/>
      <c r="E17" s="218"/>
      <c r="F17" s="218" t="e">
        <f>((E17/D17)-1)*100</f>
        <v>#DIV/0!</v>
      </c>
      <c r="G17" s="116" t="s">
        <v>202</v>
      </c>
      <c r="J17" s="75"/>
    </row>
    <row r="18" spans="1:10" ht="28.5" customHeight="1" thickBot="1">
      <c r="A18" s="227">
        <v>6</v>
      </c>
      <c r="C18" s="117" t="s">
        <v>203</v>
      </c>
      <c r="D18" s="219">
        <f>D11</f>
        <v>188310</v>
      </c>
      <c r="E18" s="219">
        <f>E11</f>
        <v>190927.80129999999</v>
      </c>
      <c r="F18" s="219">
        <f>((E18/D18)-1)*100</f>
        <v>1.3901552227709502</v>
      </c>
      <c r="G18" s="118" t="s">
        <v>204</v>
      </c>
      <c r="J18" s="74"/>
    </row>
    <row r="19" spans="1:10" ht="13.5" thickTop="1">
      <c r="A19" s="227"/>
      <c r="C19" s="396"/>
      <c r="D19" s="396"/>
      <c r="E19" s="25"/>
      <c r="F19" s="7"/>
      <c r="G19" s="7"/>
    </row>
    <row r="20" spans="1:10">
      <c r="A20" s="226"/>
      <c r="D20" s="148"/>
      <c r="E20" s="25"/>
    </row>
    <row r="21" spans="1:10" ht="15.75">
      <c r="D21" s="148"/>
      <c r="E21" s="143"/>
      <c r="F21" s="139"/>
    </row>
    <row r="22" spans="1:10">
      <c r="D22" s="148"/>
      <c r="E22" s="7"/>
    </row>
    <row r="23" spans="1:10">
      <c r="C23" s="139"/>
      <c r="D23" s="139"/>
      <c r="E23" s="139"/>
    </row>
    <row r="24" spans="1:10">
      <c r="D24" s="139"/>
      <c r="E24" s="139"/>
    </row>
    <row r="28" spans="1:10">
      <c r="E28" s="139"/>
    </row>
    <row r="29" spans="1:10">
      <c r="E29" s="139"/>
    </row>
    <row r="35" spans="5:5">
      <c r="E35" s="139"/>
    </row>
  </sheetData>
  <mergeCells count="6">
    <mergeCell ref="A2:A9"/>
    <mergeCell ref="C19:D19"/>
    <mergeCell ref="C3:G3"/>
    <mergeCell ref="C4:G4"/>
    <mergeCell ref="F14:F15"/>
    <mergeCell ref="E14:E15"/>
  </mergeCells>
  <printOptions horizontalCentered="1" verticalCentered="1"/>
  <pageMargins left="0.196850393700787" right="0.24" top="0.3" bottom="0.23622047244094499" header="0.42" footer="0.23622047244094499"/>
  <pageSetup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rightToLeft="1" view="pageBreakPreview" topLeftCell="A13" zoomScaleSheetLayoutView="100" workbookViewId="0">
      <selection sqref="A1:D1"/>
    </sheetView>
  </sheetViews>
  <sheetFormatPr defaultRowHeight="12.75"/>
  <cols>
    <col min="1" max="1" width="17.28515625" customWidth="1"/>
    <col min="2" max="2" width="17.140625" customWidth="1"/>
    <col min="3" max="3" width="15.42578125" customWidth="1"/>
    <col min="4" max="4" width="33.28515625" customWidth="1"/>
    <col min="6" max="6" width="9.5703125" bestFit="1" customWidth="1"/>
  </cols>
  <sheetData>
    <row r="1" spans="1:8" ht="45.75" customHeight="1">
      <c r="A1" s="403" t="s">
        <v>263</v>
      </c>
      <c r="B1" s="404"/>
      <c r="C1" s="404"/>
      <c r="D1" s="404"/>
    </row>
    <row r="2" spans="1:8" ht="63" customHeight="1" thickBot="1">
      <c r="A2" s="394" t="s">
        <v>264</v>
      </c>
      <c r="B2" s="405"/>
      <c r="C2" s="405"/>
      <c r="D2" s="405"/>
    </row>
    <row r="3" spans="1:8" ht="26.25" customHeight="1" thickTop="1">
      <c r="A3" s="408" t="s">
        <v>46</v>
      </c>
      <c r="B3" s="406">
        <v>2016</v>
      </c>
      <c r="C3" s="292" t="s">
        <v>93</v>
      </c>
      <c r="D3" s="410" t="s">
        <v>47</v>
      </c>
    </row>
    <row r="4" spans="1:8" ht="30" customHeight="1" thickBot="1">
      <c r="A4" s="409"/>
      <c r="B4" s="407"/>
      <c r="C4" s="293" t="s">
        <v>94</v>
      </c>
      <c r="D4" s="411"/>
    </row>
    <row r="5" spans="1:8" ht="24" customHeight="1">
      <c r="A5" s="59" t="s">
        <v>77</v>
      </c>
      <c r="B5" s="341">
        <v>98817.9</v>
      </c>
      <c r="C5" s="342">
        <v>48.04</v>
      </c>
      <c r="D5" s="343" t="s">
        <v>81</v>
      </c>
      <c r="F5" s="74"/>
    </row>
    <row r="6" spans="1:8" ht="24" customHeight="1">
      <c r="A6" s="50" t="s">
        <v>78</v>
      </c>
      <c r="B6" s="344">
        <v>44198.2</v>
      </c>
      <c r="C6" s="345">
        <v>21.49</v>
      </c>
      <c r="D6" s="346" t="s">
        <v>82</v>
      </c>
      <c r="F6" s="74"/>
    </row>
    <row r="7" spans="1:8" ht="24" customHeight="1" thickBot="1">
      <c r="A7" s="51" t="s">
        <v>79</v>
      </c>
      <c r="B7" s="344">
        <v>62663.4</v>
      </c>
      <c r="C7" s="347">
        <v>30.47</v>
      </c>
      <c r="D7" s="348" t="s">
        <v>83</v>
      </c>
      <c r="F7" s="75"/>
      <c r="H7" s="138"/>
    </row>
    <row r="8" spans="1:8" ht="24" customHeight="1" thickBot="1">
      <c r="A8" s="349" t="s">
        <v>80</v>
      </c>
      <c r="B8" s="350">
        <f>B5+B6+B7</f>
        <v>205679.49999999997</v>
      </c>
      <c r="C8" s="351">
        <f>SUM(C5:C7)</f>
        <v>100</v>
      </c>
      <c r="D8" s="352" t="s">
        <v>84</v>
      </c>
      <c r="F8" s="74"/>
    </row>
    <row r="9" spans="1:8" ht="24" customHeight="1" thickTop="1">
      <c r="A9" s="77"/>
      <c r="B9" s="71"/>
      <c r="C9" s="290"/>
      <c r="D9" s="72"/>
      <c r="F9" s="74"/>
    </row>
    <row r="10" spans="1:8" ht="15" customHeight="1">
      <c r="A10" s="77"/>
      <c r="B10" s="71"/>
      <c r="C10" s="71"/>
      <c r="D10" s="72"/>
      <c r="F10" s="74"/>
    </row>
    <row r="11" spans="1:8" ht="15" customHeight="1">
      <c r="A11" s="19"/>
      <c r="B11" s="73"/>
      <c r="C11" s="19"/>
      <c r="D11" s="19"/>
      <c r="F11" s="74"/>
    </row>
    <row r="12" spans="1:8" ht="15" customHeight="1">
      <c r="A12" s="19"/>
      <c r="B12" s="73"/>
      <c r="C12" s="19"/>
      <c r="D12" s="19"/>
      <c r="F12" s="74"/>
    </row>
    <row r="13" spans="1:8" ht="15" customHeight="1">
      <c r="A13" s="19"/>
      <c r="B13" s="73"/>
      <c r="C13" s="19"/>
      <c r="D13" s="19"/>
      <c r="F13" s="74"/>
    </row>
    <row r="14" spans="1:8" ht="15" customHeight="1">
      <c r="A14" s="19"/>
      <c r="B14" s="73"/>
      <c r="C14" s="19"/>
      <c r="D14" s="19"/>
      <c r="F14" s="74"/>
    </row>
    <row r="15" spans="1:8" ht="15" customHeight="1">
      <c r="A15" s="19"/>
      <c r="B15" s="73"/>
      <c r="C15" s="19"/>
      <c r="D15" s="19"/>
      <c r="F15" s="74"/>
    </row>
    <row r="16" spans="1:8" ht="15" customHeight="1">
      <c r="A16" s="19"/>
      <c r="B16" s="73"/>
      <c r="C16" s="19"/>
      <c r="D16" s="19"/>
      <c r="F16" s="74"/>
    </row>
    <row r="17" spans="1:6" ht="15" customHeight="1">
      <c r="A17" s="19"/>
      <c r="B17" s="19"/>
      <c r="C17" s="19"/>
      <c r="D17" s="19"/>
    </row>
    <row r="18" spans="1:6" ht="15" customHeight="1">
      <c r="A18" s="19"/>
      <c r="B18" s="19"/>
      <c r="C18" s="19"/>
      <c r="D18" s="19"/>
    </row>
    <row r="19" spans="1:6" ht="15" customHeight="1">
      <c r="A19" s="19"/>
      <c r="B19" s="19"/>
      <c r="C19" s="19"/>
      <c r="D19" s="19"/>
    </row>
    <row r="20" spans="1:6" ht="15" customHeight="1">
      <c r="A20" s="19"/>
      <c r="B20" s="19"/>
      <c r="C20" s="19"/>
      <c r="D20" s="19"/>
    </row>
    <row r="21" spans="1:6" ht="15" customHeight="1">
      <c r="A21" s="19"/>
      <c r="B21" s="19"/>
      <c r="C21" s="19"/>
      <c r="D21" s="19"/>
    </row>
    <row r="22" spans="1:6" ht="15" customHeight="1">
      <c r="A22" s="19"/>
      <c r="B22" s="19"/>
      <c r="C22" s="19"/>
      <c r="D22" s="19"/>
    </row>
    <row r="23" spans="1:6" ht="15" customHeight="1">
      <c r="A23" s="19"/>
      <c r="B23" s="19"/>
      <c r="C23" s="19"/>
      <c r="D23" s="19"/>
      <c r="F23" s="194"/>
    </row>
    <row r="24" spans="1:6" ht="15" customHeight="1"/>
    <row r="25" spans="1:6" ht="15" customHeight="1"/>
    <row r="26" spans="1:6" ht="15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pans="1:4" ht="18" customHeight="1">
      <c r="A33" s="193"/>
      <c r="B33" s="193"/>
      <c r="C33" s="193"/>
      <c r="D33" s="193"/>
    </row>
    <row r="34" spans="1:4" ht="18" customHeight="1">
      <c r="A34" s="98"/>
      <c r="B34" s="98"/>
      <c r="C34" s="98"/>
      <c r="D34" s="98"/>
    </row>
    <row r="35" spans="1:4" ht="12.75" customHeight="1"/>
    <row r="36" spans="1:4" ht="12.75" customHeight="1"/>
    <row r="37" spans="1:4" ht="12.75" customHeight="1"/>
    <row r="38" spans="1:4" ht="9.75" customHeight="1"/>
    <row r="39" spans="1:4" ht="15" customHeight="1">
      <c r="A39" s="228" t="s">
        <v>234</v>
      </c>
      <c r="B39" s="229"/>
      <c r="C39" s="229"/>
      <c r="D39" s="230">
        <v>7</v>
      </c>
    </row>
  </sheetData>
  <mergeCells count="5">
    <mergeCell ref="A1:D1"/>
    <mergeCell ref="A2:D2"/>
    <mergeCell ref="B3:B4"/>
    <mergeCell ref="A3:A4"/>
    <mergeCell ref="D3:D4"/>
  </mergeCells>
  <phoneticPr fontId="2" type="noConversion"/>
  <printOptions horizontalCentered="1"/>
  <pageMargins left="0.31" right="0.56999999999999995" top="0.43" bottom="0.35" header="0.19" footer="0.24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3"/>
  <sheetViews>
    <sheetView rightToLeft="1" view="pageBreakPreview" topLeftCell="A16" zoomScaleSheetLayoutView="100" workbookViewId="0">
      <selection activeCell="E30" sqref="E30"/>
    </sheetView>
  </sheetViews>
  <sheetFormatPr defaultRowHeight="12.75"/>
  <cols>
    <col min="1" max="1" width="5.28515625" style="1" customWidth="1"/>
    <col min="2" max="2" width="3.42578125" style="1" customWidth="1"/>
    <col min="3" max="3" width="6.140625" style="1" customWidth="1"/>
    <col min="4" max="4" width="35.7109375" style="1" customWidth="1"/>
    <col min="5" max="5" width="16.85546875" style="1" customWidth="1"/>
    <col min="6" max="6" width="9" style="1" customWidth="1"/>
    <col min="7" max="7" width="16.85546875" style="1" customWidth="1"/>
    <col min="8" max="8" width="9" style="1" customWidth="1"/>
    <col min="9" max="9" width="41.140625" style="1" customWidth="1"/>
    <col min="10" max="10" width="6.42578125" style="1" customWidth="1"/>
    <col min="11" max="11" width="10.5703125" style="1" bestFit="1" customWidth="1"/>
    <col min="12" max="16384" width="9.140625" style="1"/>
  </cols>
  <sheetData>
    <row r="1" spans="1:11" s="122" customFormat="1" ht="34.5" customHeight="1">
      <c r="A1" s="395" t="s">
        <v>234</v>
      </c>
      <c r="C1" s="424" t="s">
        <v>265</v>
      </c>
      <c r="D1" s="424"/>
      <c r="E1" s="424"/>
      <c r="F1" s="424"/>
      <c r="G1" s="424"/>
      <c r="H1" s="424"/>
      <c r="I1" s="424"/>
      <c r="J1" s="424"/>
    </row>
    <row r="2" spans="1:11" s="122" customFormat="1" ht="33" customHeight="1" thickBot="1">
      <c r="A2" s="395"/>
      <c r="C2" s="425" t="s">
        <v>266</v>
      </c>
      <c r="D2" s="425"/>
      <c r="E2" s="425"/>
      <c r="F2" s="425"/>
      <c r="G2" s="425"/>
      <c r="H2" s="425"/>
      <c r="I2" s="425"/>
      <c r="J2" s="425"/>
    </row>
    <row r="3" spans="1:11" ht="30.75" customHeight="1" thickTop="1" thickBot="1">
      <c r="A3" s="395"/>
      <c r="C3" s="406" t="s">
        <v>45</v>
      </c>
      <c r="D3" s="406" t="s">
        <v>208</v>
      </c>
      <c r="E3" s="153" t="s">
        <v>85</v>
      </c>
      <c r="F3" s="153" t="s">
        <v>93</v>
      </c>
      <c r="G3" s="160" t="s">
        <v>224</v>
      </c>
      <c r="H3" s="160" t="s">
        <v>93</v>
      </c>
      <c r="I3" s="426" t="s">
        <v>102</v>
      </c>
      <c r="J3" s="426" t="s">
        <v>103</v>
      </c>
    </row>
    <row r="4" spans="1:11" ht="34.5" customHeight="1" thickBot="1">
      <c r="A4" s="395"/>
      <c r="C4" s="407"/>
      <c r="D4" s="407"/>
      <c r="E4" s="150" t="s">
        <v>97</v>
      </c>
      <c r="F4" s="151" t="s">
        <v>96</v>
      </c>
      <c r="G4" s="151" t="s">
        <v>226</v>
      </c>
      <c r="H4" s="151" t="s">
        <v>225</v>
      </c>
      <c r="I4" s="427"/>
      <c r="J4" s="427"/>
    </row>
    <row r="5" spans="1:11" ht="21.95" customHeight="1">
      <c r="A5" s="395"/>
      <c r="C5" s="11" t="s">
        <v>104</v>
      </c>
      <c r="D5" s="107" t="s">
        <v>207</v>
      </c>
      <c r="E5" s="259">
        <v>7629377.4000000004</v>
      </c>
      <c r="F5" s="269">
        <v>3.71</v>
      </c>
      <c r="G5" s="260">
        <v>4479963.3</v>
      </c>
      <c r="H5" s="266">
        <v>2.23</v>
      </c>
      <c r="I5" s="108" t="s">
        <v>105</v>
      </c>
      <c r="J5" s="86" t="s">
        <v>106</v>
      </c>
    </row>
    <row r="6" spans="1:11" ht="21.95" customHeight="1">
      <c r="A6" s="395"/>
      <c r="C6" s="14" t="s">
        <v>107</v>
      </c>
      <c r="D6" s="109" t="s">
        <v>108</v>
      </c>
      <c r="E6" s="257">
        <v>202669.5</v>
      </c>
      <c r="F6" s="270">
        <v>0.1</v>
      </c>
      <c r="G6" s="261">
        <v>119007.3</v>
      </c>
      <c r="H6" s="266">
        <v>0.06</v>
      </c>
      <c r="I6" s="110" t="s">
        <v>109</v>
      </c>
      <c r="J6" s="87" t="s">
        <v>110</v>
      </c>
    </row>
    <row r="7" spans="1:11" ht="21.95" customHeight="1">
      <c r="A7" s="395"/>
      <c r="C7" s="14" t="s">
        <v>111</v>
      </c>
      <c r="D7" s="109" t="s">
        <v>51</v>
      </c>
      <c r="E7" s="257">
        <f>E8+E9</f>
        <v>61361951.5</v>
      </c>
      <c r="F7" s="270">
        <f>F8+F9</f>
        <v>29.830000000000002</v>
      </c>
      <c r="G7" s="260">
        <f>G8+G9</f>
        <v>121294762.30000001</v>
      </c>
      <c r="H7" s="266">
        <f>H8+H9</f>
        <v>60.510000000000005</v>
      </c>
      <c r="I7" s="110" t="s">
        <v>52</v>
      </c>
      <c r="J7" s="87" t="s">
        <v>112</v>
      </c>
    </row>
    <row r="8" spans="1:11" ht="21.95" customHeight="1">
      <c r="A8" s="395"/>
      <c r="C8" s="14"/>
      <c r="D8" s="109" t="s">
        <v>297</v>
      </c>
      <c r="E8" s="257">
        <v>60965276.899999999</v>
      </c>
      <c r="F8" s="270">
        <v>29.64</v>
      </c>
      <c r="G8" s="261">
        <v>121044336.40000001</v>
      </c>
      <c r="H8" s="266">
        <v>60.38</v>
      </c>
      <c r="I8" s="110" t="s">
        <v>114</v>
      </c>
      <c r="J8" s="87"/>
    </row>
    <row r="9" spans="1:11" ht="21.95" customHeight="1">
      <c r="A9" s="231"/>
      <c r="C9" s="14"/>
      <c r="D9" s="111" t="s">
        <v>115</v>
      </c>
      <c r="E9" s="257">
        <v>396674.6</v>
      </c>
      <c r="F9" s="270">
        <v>0.19</v>
      </c>
      <c r="G9" s="257">
        <v>250425.9</v>
      </c>
      <c r="H9" s="266">
        <v>0.13</v>
      </c>
      <c r="I9" s="112" t="s">
        <v>116</v>
      </c>
      <c r="J9" s="87"/>
    </row>
    <row r="10" spans="1:11" s="135" customFormat="1" ht="21.95" customHeight="1">
      <c r="A10" s="232"/>
      <c r="C10" s="14" t="s">
        <v>117</v>
      </c>
      <c r="D10" s="109" t="s">
        <v>60</v>
      </c>
      <c r="E10" s="257">
        <v>4118518.5</v>
      </c>
      <c r="F10" s="270">
        <v>2</v>
      </c>
      <c r="G10" s="261">
        <v>1659354.8</v>
      </c>
      <c r="H10" s="266">
        <v>0.83</v>
      </c>
      <c r="I10" s="110" t="s">
        <v>61</v>
      </c>
      <c r="J10" s="87" t="s">
        <v>118</v>
      </c>
      <c r="K10" s="1"/>
    </row>
    <row r="11" spans="1:11" ht="21.95" customHeight="1">
      <c r="A11" s="231"/>
      <c r="C11" s="14" t="s">
        <v>119</v>
      </c>
      <c r="D11" s="111" t="s">
        <v>120</v>
      </c>
      <c r="E11" s="257">
        <v>6334599.2000000002</v>
      </c>
      <c r="F11" s="270">
        <v>3.08</v>
      </c>
      <c r="G11" s="260">
        <v>2238124.2000000002</v>
      </c>
      <c r="H11" s="266">
        <v>1.1200000000000001</v>
      </c>
      <c r="I11" s="112" t="s">
        <v>121</v>
      </c>
      <c r="J11" s="87" t="s">
        <v>122</v>
      </c>
    </row>
    <row r="12" spans="1:11" s="135" customFormat="1" ht="21.95" customHeight="1">
      <c r="A12" s="232"/>
      <c r="C12" s="14" t="s">
        <v>123</v>
      </c>
      <c r="D12" s="109" t="s">
        <v>2</v>
      </c>
      <c r="E12" s="187">
        <v>19170772.800000001</v>
      </c>
      <c r="F12" s="285">
        <v>9.32</v>
      </c>
      <c r="G12" s="286">
        <v>13378068.9</v>
      </c>
      <c r="H12" s="266">
        <v>6.67</v>
      </c>
      <c r="I12" s="110" t="s">
        <v>124</v>
      </c>
      <c r="J12" s="87" t="s">
        <v>125</v>
      </c>
      <c r="K12" s="1"/>
    </row>
    <row r="13" spans="1:11" s="135" customFormat="1" ht="37.5" customHeight="1">
      <c r="A13" s="232"/>
      <c r="C13" s="14" t="s">
        <v>126</v>
      </c>
      <c r="D13" s="109" t="s">
        <v>212</v>
      </c>
      <c r="E13" s="187">
        <f>19780800.4-E14</f>
        <v>17248852.399999999</v>
      </c>
      <c r="F13" s="285">
        <v>8.39</v>
      </c>
      <c r="G13" s="287">
        <f>12427127.1</f>
        <v>12427127.1</v>
      </c>
      <c r="H13" s="266">
        <v>6.2</v>
      </c>
      <c r="I13" s="110" t="s">
        <v>127</v>
      </c>
      <c r="J13" s="87" t="s">
        <v>128</v>
      </c>
      <c r="K13" s="1"/>
    </row>
    <row r="14" spans="1:11" s="135" customFormat="1" ht="21.95" customHeight="1">
      <c r="A14" s="232"/>
      <c r="C14" s="14" t="s">
        <v>129</v>
      </c>
      <c r="D14" s="109" t="s">
        <v>130</v>
      </c>
      <c r="E14" s="187">
        <f>3755+2528193</f>
        <v>2531948</v>
      </c>
      <c r="F14" s="285">
        <v>1.23</v>
      </c>
      <c r="G14" s="287">
        <v>1824170</v>
      </c>
      <c r="H14" s="266">
        <v>0.91</v>
      </c>
      <c r="I14" s="110" t="s">
        <v>131</v>
      </c>
      <c r="J14" s="87" t="s">
        <v>132</v>
      </c>
      <c r="K14" s="1"/>
    </row>
    <row r="15" spans="1:11" s="135" customFormat="1" ht="21.95" customHeight="1">
      <c r="A15" s="232"/>
      <c r="C15" s="14" t="s">
        <v>133</v>
      </c>
      <c r="D15" s="109" t="s">
        <v>134</v>
      </c>
      <c r="E15" s="187">
        <v>22683246.899999999</v>
      </c>
      <c r="F15" s="285">
        <v>11.03</v>
      </c>
      <c r="G15" s="288">
        <v>15316169.4</v>
      </c>
      <c r="H15" s="267">
        <v>7.64</v>
      </c>
      <c r="I15" s="110" t="s">
        <v>135</v>
      </c>
      <c r="J15" s="87" t="s">
        <v>136</v>
      </c>
      <c r="K15" s="1"/>
    </row>
    <row r="16" spans="1:11" s="135" customFormat="1" ht="21.95" customHeight="1">
      <c r="A16" s="232"/>
      <c r="C16" s="14" t="s">
        <v>137</v>
      </c>
      <c r="D16" s="109" t="s">
        <v>219</v>
      </c>
      <c r="E16" s="187">
        <f>1734192.1-126675.5</f>
        <v>1607516.6</v>
      </c>
      <c r="F16" s="285">
        <v>0.78</v>
      </c>
      <c r="G16" s="287">
        <v>883848</v>
      </c>
      <c r="H16" s="266">
        <v>0.44</v>
      </c>
      <c r="I16" s="110" t="s">
        <v>138</v>
      </c>
      <c r="J16" s="87" t="s">
        <v>139</v>
      </c>
      <c r="K16" s="1"/>
    </row>
    <row r="17" spans="1:11" s="135" customFormat="1" ht="24.75" customHeight="1">
      <c r="A17" s="232"/>
      <c r="C17" s="14" t="s">
        <v>140</v>
      </c>
      <c r="D17" s="109" t="s">
        <v>209</v>
      </c>
      <c r="E17" s="187">
        <f>14379154.5+126675.5</f>
        <v>14505830</v>
      </c>
      <c r="F17" s="285">
        <v>7.05</v>
      </c>
      <c r="G17" s="286">
        <v>7782097.5999999996</v>
      </c>
      <c r="H17" s="266">
        <v>3.88</v>
      </c>
      <c r="I17" s="110" t="s">
        <v>141</v>
      </c>
      <c r="J17" s="87" t="s">
        <v>142</v>
      </c>
      <c r="K17" s="1"/>
    </row>
    <row r="18" spans="1:11" s="135" customFormat="1" ht="24">
      <c r="A18" s="232"/>
      <c r="C18" s="14" t="s">
        <v>143</v>
      </c>
      <c r="D18" s="109" t="s">
        <v>211</v>
      </c>
      <c r="E18" s="187">
        <v>26074550.199999999</v>
      </c>
      <c r="F18" s="285">
        <v>12.68</v>
      </c>
      <c r="G18" s="287">
        <v>9411428.0999999996</v>
      </c>
      <c r="H18" s="266">
        <v>4.7</v>
      </c>
      <c r="I18" s="110" t="s">
        <v>144</v>
      </c>
      <c r="J18" s="87" t="s">
        <v>145</v>
      </c>
      <c r="K18" s="1"/>
    </row>
    <row r="19" spans="1:11" s="135" customFormat="1" ht="21.95" customHeight="1">
      <c r="A19" s="232"/>
      <c r="C19" s="14" t="s">
        <v>146</v>
      </c>
      <c r="D19" s="109" t="s">
        <v>147</v>
      </c>
      <c r="E19" s="187">
        <v>11051909.699999999</v>
      </c>
      <c r="F19" s="285">
        <v>5.37</v>
      </c>
      <c r="G19" s="287">
        <v>4179081.1</v>
      </c>
      <c r="H19" s="266">
        <v>2.08</v>
      </c>
      <c r="I19" s="110" t="s">
        <v>148</v>
      </c>
      <c r="J19" s="87" t="s">
        <v>149</v>
      </c>
      <c r="K19" s="1"/>
    </row>
    <row r="20" spans="1:11" s="135" customFormat="1" ht="27" customHeight="1">
      <c r="A20" s="232"/>
      <c r="C20" s="14" t="s">
        <v>150</v>
      </c>
      <c r="D20" s="109" t="s">
        <v>213</v>
      </c>
      <c r="E20" s="187">
        <v>6916543.7000000002</v>
      </c>
      <c r="F20" s="285">
        <v>3.36</v>
      </c>
      <c r="G20" s="287">
        <v>3411962.7</v>
      </c>
      <c r="H20" s="266">
        <v>1.7</v>
      </c>
      <c r="I20" s="110" t="s">
        <v>151</v>
      </c>
      <c r="J20" s="87" t="s">
        <v>152</v>
      </c>
      <c r="K20" s="1"/>
    </row>
    <row r="21" spans="1:11" s="135" customFormat="1" ht="27" customHeight="1">
      <c r="A21" s="232"/>
      <c r="C21" s="14" t="s">
        <v>153</v>
      </c>
      <c r="D21" s="109" t="s">
        <v>214</v>
      </c>
      <c r="E21" s="187">
        <v>4145647.9</v>
      </c>
      <c r="F21" s="285">
        <v>2.02</v>
      </c>
      <c r="G21" s="287">
        <v>2007537.7</v>
      </c>
      <c r="H21" s="266">
        <v>1</v>
      </c>
      <c r="I21" s="110" t="s">
        <v>154</v>
      </c>
      <c r="J21" s="87" t="s">
        <v>155</v>
      </c>
      <c r="K21" s="1"/>
    </row>
    <row r="22" spans="1:11" s="135" customFormat="1" ht="27" customHeight="1">
      <c r="A22" s="232"/>
      <c r="C22" s="14" t="s">
        <v>156</v>
      </c>
      <c r="D22" s="109" t="s">
        <v>215</v>
      </c>
      <c r="E22" s="187">
        <v>95569.2</v>
      </c>
      <c r="F22" s="285">
        <v>0.05</v>
      </c>
      <c r="G22" s="287">
        <v>57131.1</v>
      </c>
      <c r="H22" s="266">
        <v>0.03</v>
      </c>
      <c r="I22" s="110" t="s">
        <v>157</v>
      </c>
      <c r="J22" s="87" t="s">
        <v>158</v>
      </c>
      <c r="K22" s="1"/>
    </row>
    <row r="23" spans="1:11" s="135" customFormat="1" ht="27" customHeight="1" thickBot="1">
      <c r="A23" s="232"/>
      <c r="C23" s="165" t="s">
        <v>159</v>
      </c>
      <c r="D23" s="113" t="s">
        <v>216</v>
      </c>
      <c r="E23" s="258" t="s">
        <v>98</v>
      </c>
      <c r="F23" s="271" t="s">
        <v>98</v>
      </c>
      <c r="G23" s="258" t="s">
        <v>98</v>
      </c>
      <c r="H23" s="258" t="s">
        <v>98</v>
      </c>
      <c r="I23" s="114" t="s">
        <v>160</v>
      </c>
      <c r="J23" s="89" t="s">
        <v>161</v>
      </c>
      <c r="K23" s="1"/>
    </row>
    <row r="24" spans="1:11" s="135" customFormat="1" ht="21" customHeight="1">
      <c r="A24" s="232"/>
      <c r="C24" s="414" t="s">
        <v>217</v>
      </c>
      <c r="D24" s="415"/>
      <c r="E24" s="186">
        <f>E5+E6+E8+E9+E10+E11+E12+E13+E14+E15+E16+E17+E18+E19+E20+E21+E22</f>
        <v>205679503.49999994</v>
      </c>
      <c r="F24" s="268">
        <f>F5+F6+F8+F9+F10+F11+F12+F13+F14+F15+F16+F17+F18+F19+F20+F21+F22</f>
        <v>99.999999999999986</v>
      </c>
      <c r="G24" s="186">
        <f>G5+G6+G8+G9+G10+G11+G12+G13+G14+G15+G16+G17+G18+G19+G20+G21+G22</f>
        <v>200469833.59999996</v>
      </c>
      <c r="H24" s="268">
        <f>H5+H6+H8+H9+H10+H11+H12+H13+H14+H15+H16+H17+H18+H19+H20+H21+H22</f>
        <v>100</v>
      </c>
      <c r="I24" s="415" t="s">
        <v>162</v>
      </c>
      <c r="J24" s="416"/>
      <c r="K24" s="1"/>
    </row>
    <row r="25" spans="1:11" ht="21.75" customHeight="1">
      <c r="A25" s="231"/>
      <c r="C25" s="417" t="s">
        <v>218</v>
      </c>
      <c r="D25" s="418"/>
      <c r="E25" s="187">
        <v>1809671.3</v>
      </c>
      <c r="F25" s="189"/>
      <c r="G25" s="187">
        <v>993233.4</v>
      </c>
      <c r="H25" s="184"/>
      <c r="I25" s="419" t="s">
        <v>190</v>
      </c>
      <c r="J25" s="420"/>
    </row>
    <row r="26" spans="1:11" ht="24.95" customHeight="1" thickBot="1">
      <c r="A26" s="233"/>
      <c r="C26" s="421" t="s">
        <v>163</v>
      </c>
      <c r="D26" s="422"/>
      <c r="E26" s="188">
        <f>E24-E25</f>
        <v>203869832.19999993</v>
      </c>
      <c r="F26" s="190"/>
      <c r="G26" s="188">
        <f>G24-G25</f>
        <v>199476600.19999996</v>
      </c>
      <c r="H26" s="185"/>
      <c r="I26" s="422" t="s">
        <v>30</v>
      </c>
      <c r="J26" s="423"/>
    </row>
    <row r="27" spans="1:11" ht="18.75" customHeight="1" thickTop="1">
      <c r="A27" s="233"/>
      <c r="C27" s="396" t="s">
        <v>237</v>
      </c>
      <c r="D27" s="396"/>
      <c r="G27" s="88"/>
      <c r="H27" s="88"/>
      <c r="I27" s="413"/>
      <c r="J27" s="413"/>
    </row>
    <row r="28" spans="1:11" ht="16.5" customHeight="1">
      <c r="A28" s="233">
        <v>8</v>
      </c>
      <c r="C28" s="412" t="s">
        <v>298</v>
      </c>
      <c r="D28" s="412"/>
      <c r="E28" s="412"/>
      <c r="F28" s="78"/>
      <c r="G28" s="78"/>
    </row>
    <row r="29" spans="1:11" ht="16.5" customHeight="1">
      <c r="E29" s="78"/>
      <c r="F29" s="78"/>
      <c r="G29" s="78"/>
      <c r="H29" s="78"/>
      <c r="I29" s="78"/>
    </row>
    <row r="30" spans="1:11">
      <c r="E30" s="133"/>
      <c r="F30" s="88"/>
      <c r="G30" s="88"/>
      <c r="H30" s="88"/>
    </row>
    <row r="31" spans="1:11">
      <c r="D31" s="88"/>
      <c r="E31" s="78"/>
      <c r="F31" s="78"/>
      <c r="G31" s="78"/>
      <c r="H31" s="78"/>
      <c r="I31" s="78"/>
      <c r="J31" s="78"/>
    </row>
    <row r="32" spans="1:11">
      <c r="D32" s="157"/>
      <c r="E32" s="78"/>
      <c r="F32" s="88"/>
      <c r="G32" s="78"/>
      <c r="H32" s="78"/>
      <c r="I32" s="78"/>
      <c r="J32" s="78"/>
    </row>
    <row r="33" spans="4:10">
      <c r="D33" s="78"/>
      <c r="E33" s="136"/>
      <c r="G33" s="78"/>
      <c r="H33" s="78"/>
      <c r="I33" s="78"/>
      <c r="J33" s="78"/>
    </row>
    <row r="34" spans="4:10">
      <c r="E34" s="157"/>
      <c r="G34" s="78"/>
    </row>
    <row r="35" spans="4:10">
      <c r="D35" s="204"/>
      <c r="E35" s="209"/>
      <c r="G35" s="78"/>
      <c r="H35" s="78"/>
      <c r="I35" s="78"/>
    </row>
    <row r="36" spans="4:10">
      <c r="E36" s="204"/>
    </row>
    <row r="37" spans="4:10">
      <c r="D37" s="204"/>
      <c r="E37" s="88"/>
    </row>
    <row r="38" spans="4:10">
      <c r="D38" s="204"/>
      <c r="E38" s="136"/>
    </row>
    <row r="42" spans="4:10">
      <c r="G42" s="78"/>
    </row>
    <row r="51" spans="4:7">
      <c r="D51" s="204"/>
    </row>
    <row r="53" spans="4:7">
      <c r="G53" s="78"/>
    </row>
  </sheetData>
  <mergeCells count="16">
    <mergeCell ref="C28:E28"/>
    <mergeCell ref="A1:A8"/>
    <mergeCell ref="C27:D27"/>
    <mergeCell ref="I27:J27"/>
    <mergeCell ref="C24:D24"/>
    <mergeCell ref="I24:J24"/>
    <mergeCell ref="C25:D25"/>
    <mergeCell ref="I25:J25"/>
    <mergeCell ref="C26:D26"/>
    <mergeCell ref="I26:J26"/>
    <mergeCell ref="C1:J1"/>
    <mergeCell ref="C2:J2"/>
    <mergeCell ref="C3:C4"/>
    <mergeCell ref="D3:D4"/>
    <mergeCell ref="I3:I4"/>
    <mergeCell ref="J3:J4"/>
  </mergeCells>
  <printOptions horizontalCentered="1"/>
  <pageMargins left="0.27559055118110198" right="0.23622047244094499" top="0.39370078740157499" bottom="0.35433070866141703" header="0.196850393700787" footer="0.23622047244094499"/>
  <pageSetup paperSize="9" scale="75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rightToLeft="1" view="pageBreakPreview" topLeftCell="A13" zoomScaleSheetLayoutView="100" workbookViewId="0">
      <selection activeCell="E3" sqref="E3"/>
    </sheetView>
  </sheetViews>
  <sheetFormatPr defaultRowHeight="12.75"/>
  <cols>
    <col min="1" max="1" width="3.42578125" style="1" customWidth="1"/>
    <col min="2" max="3" width="6.140625" style="1" customWidth="1"/>
    <col min="4" max="4" width="27.28515625" style="1" customWidth="1"/>
    <col min="5" max="7" width="20.85546875" style="1" customWidth="1"/>
    <col min="8" max="8" width="35.7109375" style="1" customWidth="1"/>
    <col min="9" max="9" width="6.42578125" style="1" customWidth="1"/>
    <col min="10" max="10" width="11.28515625" style="1" customWidth="1"/>
    <col min="11" max="11" width="9.140625" style="1"/>
    <col min="12" max="12" width="10.7109375" style="1" bestFit="1" customWidth="1"/>
    <col min="13" max="13" width="10.5703125" style="1" bestFit="1" customWidth="1"/>
    <col min="14" max="16384" width="9.140625" style="1"/>
  </cols>
  <sheetData>
    <row r="1" spans="1:13" ht="33" customHeight="1">
      <c r="A1" s="395" t="s">
        <v>234</v>
      </c>
      <c r="C1" s="424" t="s">
        <v>267</v>
      </c>
      <c r="D1" s="424"/>
      <c r="E1" s="424"/>
      <c r="F1" s="424"/>
      <c r="G1" s="424"/>
      <c r="H1" s="424"/>
      <c r="I1" s="424"/>
    </row>
    <row r="2" spans="1:13" ht="35.25" customHeight="1" thickBot="1">
      <c r="A2" s="395"/>
      <c r="C2" s="425" t="s">
        <v>268</v>
      </c>
      <c r="D2" s="425"/>
      <c r="E2" s="425"/>
      <c r="F2" s="425"/>
      <c r="G2" s="425"/>
      <c r="H2" s="425"/>
      <c r="I2" s="425"/>
    </row>
    <row r="3" spans="1:13" ht="31.5" customHeight="1" thickTop="1">
      <c r="A3" s="395"/>
      <c r="C3" s="406" t="s">
        <v>45</v>
      </c>
      <c r="D3" s="406" t="s">
        <v>220</v>
      </c>
      <c r="E3" s="292" t="s">
        <v>86</v>
      </c>
      <c r="F3" s="292" t="s">
        <v>172</v>
      </c>
      <c r="G3" s="292" t="s">
        <v>84</v>
      </c>
      <c r="H3" s="426" t="s">
        <v>102</v>
      </c>
      <c r="I3" s="426" t="s">
        <v>103</v>
      </c>
    </row>
    <row r="4" spans="1:13" ht="31.5" customHeight="1" thickBot="1">
      <c r="A4" s="395"/>
      <c r="C4" s="407"/>
      <c r="D4" s="407"/>
      <c r="E4" s="127" t="s">
        <v>87</v>
      </c>
      <c r="F4" s="293" t="s">
        <v>88</v>
      </c>
      <c r="G4" s="293" t="s">
        <v>80</v>
      </c>
      <c r="H4" s="427"/>
      <c r="I4" s="427"/>
    </row>
    <row r="5" spans="1:13" ht="21.95" customHeight="1">
      <c r="A5" s="395"/>
      <c r="C5" s="11" t="s">
        <v>104</v>
      </c>
      <c r="D5" s="107" t="s">
        <v>207</v>
      </c>
      <c r="E5" s="254">
        <v>66832.399999999994</v>
      </c>
      <c r="F5" s="254">
        <v>7562545</v>
      </c>
      <c r="G5" s="254">
        <f>E5+F5</f>
        <v>7629377.4000000004</v>
      </c>
      <c r="H5" s="108" t="s">
        <v>105</v>
      </c>
      <c r="I5" s="86" t="s">
        <v>106</v>
      </c>
    </row>
    <row r="6" spans="1:13" ht="21.95" customHeight="1">
      <c r="A6" s="395"/>
      <c r="C6" s="14" t="s">
        <v>107</v>
      </c>
      <c r="D6" s="109" t="s">
        <v>108</v>
      </c>
      <c r="E6" s="254">
        <v>0</v>
      </c>
      <c r="F6" s="254">
        <v>202669.5</v>
      </c>
      <c r="G6" s="254">
        <f>F6</f>
        <v>202669.5</v>
      </c>
      <c r="H6" s="110" t="s">
        <v>109</v>
      </c>
      <c r="I6" s="87" t="s">
        <v>110</v>
      </c>
    </row>
    <row r="7" spans="1:13" ht="21.95" customHeight="1">
      <c r="A7" s="395"/>
      <c r="C7" s="14" t="s">
        <v>111</v>
      </c>
      <c r="D7" s="109" t="s">
        <v>51</v>
      </c>
      <c r="E7" s="254">
        <f>E8+E9</f>
        <v>60965276.899999999</v>
      </c>
      <c r="F7" s="254">
        <f>F8+F9</f>
        <v>396674.6</v>
      </c>
      <c r="G7" s="254">
        <f>G8+G9</f>
        <v>61361951.5</v>
      </c>
      <c r="H7" s="110" t="s">
        <v>52</v>
      </c>
      <c r="I7" s="87" t="s">
        <v>112</v>
      </c>
    </row>
    <row r="8" spans="1:13" ht="21.95" customHeight="1">
      <c r="A8" s="395"/>
      <c r="C8" s="14"/>
      <c r="D8" s="109" t="s">
        <v>113</v>
      </c>
      <c r="E8" s="254">
        <v>60965276.899999999</v>
      </c>
      <c r="F8" s="254">
        <v>0</v>
      </c>
      <c r="G8" s="254">
        <f>E8</f>
        <v>60965276.899999999</v>
      </c>
      <c r="H8" s="110" t="s">
        <v>114</v>
      </c>
      <c r="I8" s="87"/>
    </row>
    <row r="9" spans="1:13" ht="21.95" customHeight="1">
      <c r="A9" s="231"/>
      <c r="C9" s="14"/>
      <c r="D9" s="109" t="s">
        <v>115</v>
      </c>
      <c r="E9" s="196">
        <v>0</v>
      </c>
      <c r="F9" s="196">
        <v>396674.6</v>
      </c>
      <c r="G9" s="196">
        <f>E9+F9</f>
        <v>396674.6</v>
      </c>
      <c r="H9" s="112" t="s">
        <v>116</v>
      </c>
      <c r="I9" s="87"/>
    </row>
    <row r="10" spans="1:13" s="135" customFormat="1" ht="21.95" customHeight="1">
      <c r="A10" s="232"/>
      <c r="C10" s="14" t="s">
        <v>117</v>
      </c>
      <c r="D10" s="109" t="s">
        <v>221</v>
      </c>
      <c r="E10" s="196">
        <v>1270413.3999999999</v>
      </c>
      <c r="F10" s="196">
        <v>2848105.1</v>
      </c>
      <c r="G10" s="196">
        <f>E10+F10</f>
        <v>4118518.5</v>
      </c>
      <c r="H10" s="110" t="s">
        <v>61</v>
      </c>
      <c r="I10" s="87" t="s">
        <v>118</v>
      </c>
    </row>
    <row r="11" spans="1:13" ht="21.95" customHeight="1">
      <c r="A11" s="231"/>
      <c r="C11" s="14" t="s">
        <v>119</v>
      </c>
      <c r="D11" s="109" t="s">
        <v>120</v>
      </c>
      <c r="E11" s="196">
        <f>5256655.2</f>
        <v>5256655.2</v>
      </c>
      <c r="F11" s="196">
        <v>1077944</v>
      </c>
      <c r="G11" s="196">
        <f>E11+F11</f>
        <v>6334599.2000000002</v>
      </c>
      <c r="H11" s="112" t="s">
        <v>121</v>
      </c>
      <c r="I11" s="87" t="s">
        <v>122</v>
      </c>
      <c r="L11" s="78"/>
      <c r="M11" s="78"/>
    </row>
    <row r="12" spans="1:13" ht="21.95" customHeight="1">
      <c r="A12" s="231"/>
      <c r="C12" s="14" t="s">
        <v>123</v>
      </c>
      <c r="D12" s="109" t="s">
        <v>2</v>
      </c>
      <c r="E12" s="196">
        <v>598638.6</v>
      </c>
      <c r="F12" s="196">
        <v>18572134.199999999</v>
      </c>
      <c r="G12" s="196">
        <f t="shared" ref="G12:G16" si="0">E12+F12</f>
        <v>19170772.800000001</v>
      </c>
      <c r="H12" s="112" t="s">
        <v>124</v>
      </c>
      <c r="I12" s="87" t="s">
        <v>125</v>
      </c>
      <c r="L12" s="78"/>
      <c r="M12" s="78"/>
    </row>
    <row r="13" spans="1:13" s="135" customFormat="1" ht="35.25" customHeight="1">
      <c r="A13" s="232"/>
      <c r="C13" s="14" t="s">
        <v>126</v>
      </c>
      <c r="D13" s="109" t="s">
        <v>212</v>
      </c>
      <c r="E13" s="196">
        <f>2259113-E14</f>
        <v>2255358</v>
      </c>
      <c r="F13" s="196">
        <f>17521687.4-F14</f>
        <v>14993494.399999999</v>
      </c>
      <c r="G13" s="196">
        <f t="shared" si="0"/>
        <v>17248852.399999999</v>
      </c>
      <c r="H13" s="110" t="s">
        <v>127</v>
      </c>
      <c r="I13" s="87" t="s">
        <v>128</v>
      </c>
      <c r="J13" s="220">
        <v>9</v>
      </c>
      <c r="L13" s="162"/>
      <c r="M13" s="162"/>
    </row>
    <row r="14" spans="1:13" s="135" customFormat="1" ht="21.95" customHeight="1">
      <c r="A14" s="232"/>
      <c r="C14" s="14" t="s">
        <v>129</v>
      </c>
      <c r="D14" s="109" t="s">
        <v>130</v>
      </c>
      <c r="E14" s="196">
        <v>3755</v>
      </c>
      <c r="F14" s="196">
        <v>2528193</v>
      </c>
      <c r="G14" s="196">
        <f>E14+F14</f>
        <v>2531948</v>
      </c>
      <c r="H14" s="110" t="s">
        <v>131</v>
      </c>
      <c r="I14" s="87" t="s">
        <v>132</v>
      </c>
      <c r="L14" s="162"/>
      <c r="M14" s="162"/>
    </row>
    <row r="15" spans="1:13" s="135" customFormat="1" ht="21.95" customHeight="1">
      <c r="A15" s="232"/>
      <c r="C15" s="14" t="s">
        <v>133</v>
      </c>
      <c r="D15" s="109" t="s">
        <v>134</v>
      </c>
      <c r="E15" s="196">
        <v>1489954.5</v>
      </c>
      <c r="F15" s="196">
        <v>21193292.399999999</v>
      </c>
      <c r="G15" s="196">
        <f>E15+F15</f>
        <v>22683246.899999999</v>
      </c>
      <c r="H15" s="110" t="s">
        <v>135</v>
      </c>
      <c r="I15" s="87" t="s">
        <v>136</v>
      </c>
      <c r="J15" s="245"/>
      <c r="L15" s="162"/>
      <c r="M15" s="162"/>
    </row>
    <row r="16" spans="1:13" s="135" customFormat="1" ht="21.95" customHeight="1">
      <c r="A16" s="232"/>
      <c r="C16" s="14" t="s">
        <v>137</v>
      </c>
      <c r="D16" s="109" t="s">
        <v>219</v>
      </c>
      <c r="E16" s="196">
        <v>847959.1</v>
      </c>
      <c r="F16" s="196">
        <f>886233-126675.5</f>
        <v>759557.5</v>
      </c>
      <c r="G16" s="196">
        <f t="shared" si="0"/>
        <v>1607516.6</v>
      </c>
      <c r="H16" s="110" t="s">
        <v>138</v>
      </c>
      <c r="I16" s="87" t="s">
        <v>139</v>
      </c>
      <c r="L16" s="162"/>
      <c r="M16" s="162"/>
    </row>
    <row r="17" spans="1:13" s="135" customFormat="1" ht="21.95" customHeight="1">
      <c r="A17" s="232"/>
      <c r="C17" s="14" t="s">
        <v>140</v>
      </c>
      <c r="D17" s="109" t="s">
        <v>209</v>
      </c>
      <c r="E17" s="196">
        <v>0</v>
      </c>
      <c r="F17" s="196">
        <f>14379154.5+126675.5</f>
        <v>14505830</v>
      </c>
      <c r="G17" s="196">
        <f>F17</f>
        <v>14505830</v>
      </c>
      <c r="H17" s="110" t="s">
        <v>141</v>
      </c>
      <c r="I17" s="87" t="s">
        <v>142</v>
      </c>
      <c r="L17" s="162"/>
      <c r="M17" s="162"/>
    </row>
    <row r="18" spans="1:13" s="135" customFormat="1" ht="21.95" customHeight="1">
      <c r="A18" s="232"/>
      <c r="C18" s="14" t="s">
        <v>143</v>
      </c>
      <c r="D18" s="109" t="s">
        <v>210</v>
      </c>
      <c r="E18" s="196">
        <v>26074550.199999999</v>
      </c>
      <c r="F18" s="196">
        <v>0</v>
      </c>
      <c r="G18" s="196">
        <f>E18</f>
        <v>26074550.199999999</v>
      </c>
      <c r="H18" s="110" t="s">
        <v>144</v>
      </c>
      <c r="I18" s="87" t="s">
        <v>145</v>
      </c>
    </row>
    <row r="19" spans="1:13" s="135" customFormat="1" ht="21.95" customHeight="1">
      <c r="A19" s="232"/>
      <c r="C19" s="14" t="s">
        <v>146</v>
      </c>
      <c r="D19" s="109" t="s">
        <v>147</v>
      </c>
      <c r="E19" s="196">
        <v>10259740.699999999</v>
      </c>
      <c r="F19" s="196">
        <v>792169</v>
      </c>
      <c r="G19" s="196">
        <f>E19+F19</f>
        <v>11051909.699999999</v>
      </c>
      <c r="H19" s="110" t="s">
        <v>148</v>
      </c>
      <c r="I19" s="87" t="s">
        <v>149</v>
      </c>
    </row>
    <row r="20" spans="1:13" s="135" customFormat="1" ht="21.95" customHeight="1">
      <c r="A20" s="232"/>
      <c r="C20" s="14" t="s">
        <v>150</v>
      </c>
      <c r="D20" s="109" t="s">
        <v>213</v>
      </c>
      <c r="E20" s="196">
        <v>3150884.4</v>
      </c>
      <c r="F20" s="196">
        <v>3765659.3</v>
      </c>
      <c r="G20" s="196">
        <f>E20+F20</f>
        <v>6916543.6999999993</v>
      </c>
      <c r="H20" s="110" t="s">
        <v>151</v>
      </c>
      <c r="I20" s="87" t="s">
        <v>152</v>
      </c>
    </row>
    <row r="21" spans="1:13" s="135" customFormat="1" ht="28.5" customHeight="1">
      <c r="A21" s="232"/>
      <c r="C21" s="14" t="s">
        <v>153</v>
      </c>
      <c r="D21" s="109" t="s">
        <v>214</v>
      </c>
      <c r="E21" s="196">
        <v>2038124.4</v>
      </c>
      <c r="F21" s="196">
        <v>2107523.5</v>
      </c>
      <c r="G21" s="196">
        <f>E21+F21</f>
        <v>4145647.9</v>
      </c>
      <c r="H21" s="110" t="s">
        <v>154</v>
      </c>
      <c r="I21" s="87" t="s">
        <v>155</v>
      </c>
    </row>
    <row r="22" spans="1:13" s="135" customFormat="1" ht="27" customHeight="1">
      <c r="A22" s="232"/>
      <c r="C22" s="14" t="s">
        <v>156</v>
      </c>
      <c r="D22" s="109" t="s">
        <v>215</v>
      </c>
      <c r="E22" s="196">
        <v>0</v>
      </c>
      <c r="F22" s="196">
        <v>95569.2</v>
      </c>
      <c r="G22" s="196">
        <f>F22</f>
        <v>95569.2</v>
      </c>
      <c r="H22" s="110" t="s">
        <v>157</v>
      </c>
      <c r="I22" s="87" t="s">
        <v>158</v>
      </c>
    </row>
    <row r="23" spans="1:13" ht="21.95" customHeight="1" thickBot="1">
      <c r="A23" s="231"/>
      <c r="C23" s="92" t="s">
        <v>159</v>
      </c>
      <c r="D23" s="113" t="s">
        <v>216</v>
      </c>
      <c r="E23" s="289" t="s">
        <v>98</v>
      </c>
      <c r="F23" s="289" t="s">
        <v>98</v>
      </c>
      <c r="G23" s="289" t="s">
        <v>98</v>
      </c>
      <c r="H23" s="114" t="s">
        <v>160</v>
      </c>
      <c r="I23" s="89" t="s">
        <v>161</v>
      </c>
      <c r="J23" s="135"/>
    </row>
    <row r="24" spans="1:13" ht="24.95" customHeight="1" thickBot="1">
      <c r="A24" s="231"/>
      <c r="C24" s="431" t="s">
        <v>217</v>
      </c>
      <c r="D24" s="429"/>
      <c r="E24" s="199">
        <f>E5+E8+E9+E10+E11+E12+E13+E14+E15+E16+E18+E19+E20+E21</f>
        <v>114278142.8</v>
      </c>
      <c r="F24" s="199">
        <f>F5+F6+F9+F10+F11+F12+F13+F14+F15+F16+F17+F19+F20+F21+F22</f>
        <v>91401360.699999988</v>
      </c>
      <c r="G24" s="199">
        <f>G5+G6+G8+G9+G10+G11+G12+G13+G14+G15+G16+G17+G18+G19+G20+G21+G22</f>
        <v>205679503.49999994</v>
      </c>
      <c r="H24" s="429" t="s">
        <v>162</v>
      </c>
      <c r="I24" s="430"/>
    </row>
    <row r="25" spans="1:13" ht="15.75" thickTop="1">
      <c r="A25" s="231"/>
      <c r="C25" s="396" t="s">
        <v>237</v>
      </c>
      <c r="D25" s="396"/>
      <c r="F25" s="78"/>
      <c r="G25" s="78"/>
      <c r="H25" s="428"/>
      <c r="I25" s="428"/>
    </row>
    <row r="26" spans="1:13">
      <c r="A26" s="233">
        <v>9</v>
      </c>
      <c r="E26" s="78"/>
      <c r="F26" s="78"/>
      <c r="G26" s="78"/>
    </row>
    <row r="27" spans="1:13">
      <c r="A27" s="231"/>
      <c r="E27" s="136"/>
      <c r="F27" s="136"/>
      <c r="G27" s="88"/>
    </row>
    <row r="28" spans="1:13">
      <c r="A28" s="231"/>
      <c r="E28" s="78"/>
      <c r="F28" s="78"/>
      <c r="G28" s="78"/>
    </row>
    <row r="29" spans="1:13">
      <c r="A29" s="231"/>
      <c r="C29" s="90"/>
      <c r="D29" s="90"/>
      <c r="E29" s="91"/>
      <c r="F29" s="90"/>
      <c r="G29" s="91"/>
      <c r="H29" s="90"/>
      <c r="I29" s="90"/>
    </row>
    <row r="30" spans="1:13">
      <c r="E30" s="78"/>
      <c r="F30" s="133"/>
      <c r="G30" s="78"/>
    </row>
    <row r="31" spans="1:13">
      <c r="E31" s="78"/>
      <c r="F31" s="78"/>
      <c r="G31" s="78"/>
    </row>
    <row r="32" spans="1:13">
      <c r="E32" s="78"/>
      <c r="F32" s="78"/>
      <c r="G32" s="78"/>
    </row>
    <row r="38" spans="6:7">
      <c r="F38" s="78"/>
      <c r="G38" s="78"/>
    </row>
  </sheetData>
  <mergeCells count="11">
    <mergeCell ref="A1:A8"/>
    <mergeCell ref="C1:I1"/>
    <mergeCell ref="C2:I2"/>
    <mergeCell ref="C25:D25"/>
    <mergeCell ref="H25:I25"/>
    <mergeCell ref="H24:I24"/>
    <mergeCell ref="C24:D24"/>
    <mergeCell ref="C3:C4"/>
    <mergeCell ref="D3:D4"/>
    <mergeCell ref="I3:I4"/>
    <mergeCell ref="H3:H4"/>
  </mergeCells>
  <phoneticPr fontId="2" type="noConversion"/>
  <printOptions horizontalCentered="1" verticalCentered="1"/>
  <pageMargins left="0.196850393700787" right="0.24" top="0.24" bottom="0.39370078740157499" header="0.2" footer="0.196850393700787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R82"/>
  <sheetViews>
    <sheetView rightToLeft="1" view="pageBreakPreview" topLeftCell="A13" zoomScaleSheetLayoutView="100" workbookViewId="0">
      <selection activeCell="C3" sqref="C3:K26"/>
    </sheetView>
  </sheetViews>
  <sheetFormatPr defaultRowHeight="12.75"/>
  <cols>
    <col min="1" max="1" width="4.140625" style="1" customWidth="1"/>
    <col min="2" max="2" width="3.7109375" style="1" customWidth="1"/>
    <col min="3" max="3" width="6.28515625" style="1" customWidth="1"/>
    <col min="4" max="4" width="25.7109375" style="1" customWidth="1"/>
    <col min="5" max="9" width="17.5703125" style="1" customWidth="1"/>
    <col min="10" max="10" width="30.7109375" style="1" customWidth="1"/>
    <col min="11" max="11" width="6.7109375" style="1" customWidth="1"/>
    <col min="12" max="12" width="12.5703125" style="1" customWidth="1"/>
    <col min="13" max="13" width="10.5703125" style="1" bestFit="1" customWidth="1"/>
    <col min="14" max="14" width="11.140625" style="1" customWidth="1"/>
    <col min="15" max="15" width="11" style="1" customWidth="1"/>
    <col min="16" max="17" width="10.7109375" style="1" customWidth="1"/>
    <col min="18" max="18" width="10.28515625" style="1" customWidth="1"/>
    <col min="19" max="16384" width="9.140625" style="1"/>
  </cols>
  <sheetData>
    <row r="1" spans="1:18" s="122" customFormat="1" ht="33" customHeight="1">
      <c r="A1" s="395" t="s">
        <v>234</v>
      </c>
      <c r="C1" s="435" t="s">
        <v>269</v>
      </c>
      <c r="D1" s="435"/>
      <c r="E1" s="435"/>
      <c r="F1" s="435"/>
      <c r="G1" s="435"/>
      <c r="H1" s="435"/>
      <c r="I1" s="435"/>
      <c r="J1" s="435"/>
      <c r="K1" s="435"/>
    </row>
    <row r="2" spans="1:18" s="122" customFormat="1" ht="45.75" customHeight="1" thickBot="1">
      <c r="A2" s="395"/>
      <c r="C2" s="436" t="s">
        <v>270</v>
      </c>
      <c r="D2" s="436"/>
      <c r="E2" s="436"/>
      <c r="F2" s="436"/>
      <c r="G2" s="436"/>
      <c r="H2" s="436"/>
      <c r="I2" s="436"/>
      <c r="J2" s="436"/>
      <c r="K2" s="436"/>
    </row>
    <row r="3" spans="1:18" ht="24.95" customHeight="1" thickTop="1">
      <c r="A3" s="395"/>
      <c r="C3" s="406" t="s">
        <v>45</v>
      </c>
      <c r="D3" s="406" t="s">
        <v>220</v>
      </c>
      <c r="E3" s="337" t="s">
        <v>64</v>
      </c>
      <c r="F3" s="338" t="s">
        <v>65</v>
      </c>
      <c r="G3" s="339" t="s">
        <v>66</v>
      </c>
      <c r="H3" s="339" t="s">
        <v>34</v>
      </c>
      <c r="I3" s="340" t="s">
        <v>36</v>
      </c>
      <c r="J3" s="426" t="s">
        <v>102</v>
      </c>
      <c r="K3" s="426" t="s">
        <v>103</v>
      </c>
    </row>
    <row r="4" spans="1:18" ht="24.95" customHeight="1" thickBot="1">
      <c r="A4" s="395"/>
      <c r="C4" s="407"/>
      <c r="D4" s="407"/>
      <c r="E4" s="128" t="s">
        <v>67</v>
      </c>
      <c r="F4" s="129" t="s">
        <v>68</v>
      </c>
      <c r="G4" s="130" t="s">
        <v>69</v>
      </c>
      <c r="H4" s="129" t="s">
        <v>33</v>
      </c>
      <c r="I4" s="131" t="s">
        <v>70</v>
      </c>
      <c r="J4" s="427"/>
      <c r="K4" s="427"/>
    </row>
    <row r="5" spans="1:18" ht="21.95" customHeight="1">
      <c r="A5" s="395"/>
      <c r="C5" s="11" t="s">
        <v>104</v>
      </c>
      <c r="D5" s="107" t="s">
        <v>207</v>
      </c>
      <c r="E5" s="254">
        <v>10763645.300000001</v>
      </c>
      <c r="F5" s="254">
        <v>3134267.9</v>
      </c>
      <c r="G5" s="254">
        <f>E5-F5</f>
        <v>7629377.4000000004</v>
      </c>
      <c r="H5" s="254">
        <v>2628952.9</v>
      </c>
      <c r="I5" s="254">
        <f>G5-H5</f>
        <v>5000424.5</v>
      </c>
      <c r="J5" s="108" t="s">
        <v>105</v>
      </c>
      <c r="K5" s="86" t="s">
        <v>106</v>
      </c>
    </row>
    <row r="6" spans="1:18" ht="21.95" customHeight="1">
      <c r="A6" s="395"/>
      <c r="C6" s="14" t="s">
        <v>107</v>
      </c>
      <c r="D6" s="109" t="s">
        <v>108</v>
      </c>
      <c r="E6" s="254">
        <v>230708.8</v>
      </c>
      <c r="F6" s="254">
        <v>28039.3</v>
      </c>
      <c r="G6" s="254">
        <f>E6-F6</f>
        <v>202669.5</v>
      </c>
      <c r="H6" s="254">
        <v>69718.3</v>
      </c>
      <c r="I6" s="254">
        <f>G6-H6</f>
        <v>132951.20000000001</v>
      </c>
      <c r="J6" s="110" t="s">
        <v>109</v>
      </c>
      <c r="K6" s="87" t="s">
        <v>110</v>
      </c>
    </row>
    <row r="7" spans="1:18" ht="21.95" customHeight="1">
      <c r="A7" s="395"/>
      <c r="C7" s="14" t="s">
        <v>111</v>
      </c>
      <c r="D7" s="109" t="s">
        <v>51</v>
      </c>
      <c r="E7" s="254">
        <f>E8+E9</f>
        <v>65480687.699999996</v>
      </c>
      <c r="F7" s="254">
        <f>F8+F9</f>
        <v>4118736.2</v>
      </c>
      <c r="G7" s="254">
        <f>E7-F7</f>
        <v>61361951.499999993</v>
      </c>
      <c r="H7" s="254">
        <f>H8+H9</f>
        <v>2404457.7000000002</v>
      </c>
      <c r="I7" s="254">
        <f>G7-H7</f>
        <v>58957493.79999999</v>
      </c>
      <c r="J7" s="110" t="s">
        <v>52</v>
      </c>
      <c r="K7" s="87" t="s">
        <v>112</v>
      </c>
    </row>
    <row r="8" spans="1:18" ht="21.95" customHeight="1">
      <c r="A8" s="395"/>
      <c r="C8" s="14"/>
      <c r="D8" s="109" t="s">
        <v>113</v>
      </c>
      <c r="E8" s="254">
        <v>64839959.899999999</v>
      </c>
      <c r="F8" s="254">
        <v>3874683</v>
      </c>
      <c r="G8" s="254">
        <f t="shared" ref="G8:G12" si="0">E8-F8</f>
        <v>60965276.899999999</v>
      </c>
      <c r="H8" s="254">
        <v>2336666</v>
      </c>
      <c r="I8" s="254">
        <f t="shared" ref="I8:I12" si="1">G8-H8</f>
        <v>58628610.899999999</v>
      </c>
      <c r="J8" s="110" t="s">
        <v>114</v>
      </c>
      <c r="K8" s="87"/>
    </row>
    <row r="9" spans="1:18" s="135" customFormat="1" ht="21.95" customHeight="1">
      <c r="A9" s="232"/>
      <c r="C9" s="14"/>
      <c r="D9" s="109" t="s">
        <v>115</v>
      </c>
      <c r="E9" s="254">
        <v>640727.80000000005</v>
      </c>
      <c r="F9" s="254">
        <v>244053.2</v>
      </c>
      <c r="G9" s="254">
        <f>E9-F9</f>
        <v>396674.60000000003</v>
      </c>
      <c r="H9" s="254">
        <v>67791.7</v>
      </c>
      <c r="I9" s="254">
        <f>G9-H9</f>
        <v>328882.90000000002</v>
      </c>
      <c r="J9" s="112" t="s">
        <v>116</v>
      </c>
      <c r="K9" s="87"/>
    </row>
    <row r="10" spans="1:18" s="135" customFormat="1" ht="21.95" customHeight="1">
      <c r="A10" s="232"/>
      <c r="C10" s="14" t="s">
        <v>117</v>
      </c>
      <c r="D10" s="109" t="s">
        <v>221</v>
      </c>
      <c r="E10" s="254">
        <v>9054031.5999999996</v>
      </c>
      <c r="F10" s="254">
        <v>4935513.0999999996</v>
      </c>
      <c r="G10" s="254">
        <f>E10-F10</f>
        <v>4118518.5</v>
      </c>
      <c r="H10" s="254">
        <v>1788958.6</v>
      </c>
      <c r="I10" s="254">
        <f>G10-H10</f>
        <v>2329559.9</v>
      </c>
      <c r="J10" s="110" t="s">
        <v>61</v>
      </c>
      <c r="K10" s="87" t="s">
        <v>118</v>
      </c>
    </row>
    <row r="11" spans="1:18" s="135" customFormat="1" ht="21.95" customHeight="1">
      <c r="A11" s="232"/>
      <c r="C11" s="14" t="s">
        <v>119</v>
      </c>
      <c r="D11" s="109" t="s">
        <v>120</v>
      </c>
      <c r="E11" s="196">
        <v>9342656.1999999993</v>
      </c>
      <c r="F11" s="196">
        <v>3008057</v>
      </c>
      <c r="G11" s="196">
        <f t="shared" si="0"/>
        <v>6334599.1999999993</v>
      </c>
      <c r="H11" s="196">
        <v>1678942.2</v>
      </c>
      <c r="I11" s="196">
        <f t="shared" si="1"/>
        <v>4655656.9999999991</v>
      </c>
      <c r="J11" s="110" t="s">
        <v>121</v>
      </c>
      <c r="K11" s="87" t="s">
        <v>122</v>
      </c>
    </row>
    <row r="12" spans="1:18" s="135" customFormat="1" ht="21.95" customHeight="1">
      <c r="A12" s="232"/>
      <c r="C12" s="14" t="s">
        <v>123</v>
      </c>
      <c r="D12" s="109" t="s">
        <v>2</v>
      </c>
      <c r="E12" s="196">
        <v>33854897.299999997</v>
      </c>
      <c r="F12" s="196">
        <v>14684124.5</v>
      </c>
      <c r="G12" s="196">
        <f t="shared" si="0"/>
        <v>19170772.799999997</v>
      </c>
      <c r="H12" s="196">
        <v>8352886</v>
      </c>
      <c r="I12" s="196">
        <f t="shared" si="1"/>
        <v>10817886.799999997</v>
      </c>
      <c r="J12" s="110" t="s">
        <v>124</v>
      </c>
      <c r="K12" s="87" t="s">
        <v>125</v>
      </c>
    </row>
    <row r="13" spans="1:18" s="135" customFormat="1" ht="36">
      <c r="A13" s="232"/>
      <c r="C13" s="14" t="s">
        <v>126</v>
      </c>
      <c r="D13" s="109" t="s">
        <v>212</v>
      </c>
      <c r="E13" s="196">
        <f>28926803.2-E14</f>
        <v>23988985.399999999</v>
      </c>
      <c r="F13" s="196">
        <f>9146002.8-F14</f>
        <v>6740133.0000000009</v>
      </c>
      <c r="G13" s="196">
        <f>E13-F13</f>
        <v>17248852.399999999</v>
      </c>
      <c r="H13" s="196">
        <f>5633610.9-H14</f>
        <v>4990502.1000000006</v>
      </c>
      <c r="I13" s="196">
        <f>G13-H13</f>
        <v>12258350.299999997</v>
      </c>
      <c r="J13" s="110" t="s">
        <v>127</v>
      </c>
      <c r="K13" s="87" t="s">
        <v>128</v>
      </c>
      <c r="L13" s="220">
        <v>10</v>
      </c>
      <c r="M13" s="162"/>
      <c r="N13" s="162"/>
      <c r="O13" s="162"/>
      <c r="P13" s="162"/>
      <c r="Q13" s="162"/>
      <c r="R13" s="162"/>
    </row>
    <row r="14" spans="1:18" s="135" customFormat="1" ht="21.95" customHeight="1">
      <c r="A14" s="232"/>
      <c r="C14" s="14" t="s">
        <v>129</v>
      </c>
      <c r="D14" s="109" t="s">
        <v>130</v>
      </c>
      <c r="E14" s="196">
        <f>5179.3+4932638.5</f>
        <v>4937817.8</v>
      </c>
      <c r="F14" s="196">
        <f>1424.3+2404445.5</f>
        <v>2405869.7999999998</v>
      </c>
      <c r="G14" s="196">
        <f>E14-F14</f>
        <v>2531948</v>
      </c>
      <c r="H14" s="196">
        <f>736+642372.8</f>
        <v>643108.80000000005</v>
      </c>
      <c r="I14" s="196">
        <f>G14-H14</f>
        <v>1888839.2</v>
      </c>
      <c r="J14" s="110" t="s">
        <v>131</v>
      </c>
      <c r="K14" s="87" t="s">
        <v>132</v>
      </c>
    </row>
    <row r="15" spans="1:18" s="135" customFormat="1" ht="24">
      <c r="A15" s="232"/>
      <c r="C15" s="14" t="s">
        <v>133</v>
      </c>
      <c r="D15" s="109" t="s">
        <v>134</v>
      </c>
      <c r="E15" s="196">
        <v>34899214.899999999</v>
      </c>
      <c r="F15" s="196">
        <v>12215968</v>
      </c>
      <c r="G15" s="196">
        <f>E15-F15</f>
        <v>22683246.899999999</v>
      </c>
      <c r="H15" s="196">
        <v>11619933.300000001</v>
      </c>
      <c r="I15" s="196">
        <f>G15-H15</f>
        <v>11063313.599999998</v>
      </c>
      <c r="J15" s="110" t="s">
        <v>135</v>
      </c>
      <c r="K15" s="87" t="s">
        <v>136</v>
      </c>
    </row>
    <row r="16" spans="1:18" s="135" customFormat="1" ht="21.95" customHeight="1">
      <c r="A16" s="232"/>
      <c r="C16" s="14" t="s">
        <v>137</v>
      </c>
      <c r="D16" s="109" t="s">
        <v>219</v>
      </c>
      <c r="E16" s="196">
        <f>2134782.4-174178.8</f>
        <v>1960603.5999999999</v>
      </c>
      <c r="F16" s="196">
        <f>400590.3-47503.3</f>
        <v>353087</v>
      </c>
      <c r="G16" s="196">
        <f>E16-F16</f>
        <v>1607516.5999999999</v>
      </c>
      <c r="H16" s="196">
        <f>482324.6-5447.5</f>
        <v>476877.1</v>
      </c>
      <c r="I16" s="196">
        <f t="shared" ref="I16:I20" si="2">G16-H16</f>
        <v>1130639.5</v>
      </c>
      <c r="J16" s="110" t="s">
        <v>138</v>
      </c>
      <c r="K16" s="87" t="s">
        <v>139</v>
      </c>
    </row>
    <row r="17" spans="1:12" s="135" customFormat="1" ht="21.95" customHeight="1">
      <c r="A17" s="232"/>
      <c r="C17" s="14" t="s">
        <v>140</v>
      </c>
      <c r="D17" s="109" t="s">
        <v>209</v>
      </c>
      <c r="E17" s="196">
        <f>18085296.9+174178.8</f>
        <v>18259475.699999999</v>
      </c>
      <c r="F17" s="196">
        <f>3706142.4+47503.3</f>
        <v>3753645.6999999997</v>
      </c>
      <c r="G17" s="196">
        <f>E17-F17</f>
        <v>14505830</v>
      </c>
      <c r="H17" s="196">
        <f>6112+5447.5</f>
        <v>11559.5</v>
      </c>
      <c r="I17" s="196">
        <f>G17-H17</f>
        <v>14494270.5</v>
      </c>
      <c r="J17" s="110" t="s">
        <v>141</v>
      </c>
      <c r="K17" s="87" t="s">
        <v>142</v>
      </c>
      <c r="L17" s="162"/>
    </row>
    <row r="18" spans="1:12" s="135" customFormat="1" ht="24">
      <c r="A18" s="232"/>
      <c r="C18" s="14" t="s">
        <v>143</v>
      </c>
      <c r="D18" s="109" t="s">
        <v>211</v>
      </c>
      <c r="E18" s="196">
        <v>27890135.699999999</v>
      </c>
      <c r="F18" s="196">
        <v>1815585.5</v>
      </c>
      <c r="G18" s="196">
        <f t="shared" ref="G18:G21" si="3">E18-F18</f>
        <v>26074550.199999999</v>
      </c>
      <c r="H18" s="196">
        <v>25192802.100000001</v>
      </c>
      <c r="I18" s="196">
        <f t="shared" si="2"/>
        <v>881748.09999999776</v>
      </c>
      <c r="J18" s="110" t="s">
        <v>144</v>
      </c>
      <c r="K18" s="87" t="s">
        <v>145</v>
      </c>
    </row>
    <row r="19" spans="1:12" s="135" customFormat="1" ht="21.95" customHeight="1">
      <c r="A19" s="232"/>
      <c r="C19" s="14" t="s">
        <v>146</v>
      </c>
      <c r="D19" s="109" t="s">
        <v>147</v>
      </c>
      <c r="E19" s="196">
        <v>11553879.9</v>
      </c>
      <c r="F19" s="196">
        <v>501970.2</v>
      </c>
      <c r="G19" s="196">
        <f t="shared" si="3"/>
        <v>11051909.700000001</v>
      </c>
      <c r="H19" s="196">
        <v>10150443.6</v>
      </c>
      <c r="I19" s="196">
        <f t="shared" si="2"/>
        <v>901466.10000000149</v>
      </c>
      <c r="J19" s="110" t="s">
        <v>148</v>
      </c>
      <c r="K19" s="87" t="s">
        <v>149</v>
      </c>
    </row>
    <row r="20" spans="1:12" s="135" customFormat="1" ht="21.95" customHeight="1">
      <c r="A20" s="232"/>
      <c r="C20" s="14" t="s">
        <v>150</v>
      </c>
      <c r="D20" s="109" t="s">
        <v>213</v>
      </c>
      <c r="E20" s="196">
        <v>9972981.8000000007</v>
      </c>
      <c r="F20" s="196">
        <v>3056438.1</v>
      </c>
      <c r="G20" s="196">
        <f t="shared" si="3"/>
        <v>6916543.7000000011</v>
      </c>
      <c r="H20" s="196">
        <v>4174030.6</v>
      </c>
      <c r="I20" s="196">
        <f t="shared" si="2"/>
        <v>2742513.100000001</v>
      </c>
      <c r="J20" s="110" t="s">
        <v>151</v>
      </c>
      <c r="K20" s="87" t="s">
        <v>152</v>
      </c>
    </row>
    <row r="21" spans="1:12" s="135" customFormat="1" ht="24">
      <c r="A21" s="232"/>
      <c r="C21" s="14" t="s">
        <v>153</v>
      </c>
      <c r="D21" s="109" t="s">
        <v>214</v>
      </c>
      <c r="E21" s="196">
        <v>7643546.4000000004</v>
      </c>
      <c r="F21" s="196">
        <v>3497898.5</v>
      </c>
      <c r="G21" s="196">
        <f t="shared" si="3"/>
        <v>4145647.9000000004</v>
      </c>
      <c r="H21" s="196">
        <v>2601459.2999999998</v>
      </c>
      <c r="I21" s="196">
        <f>G21-H21</f>
        <v>1544188.6000000006</v>
      </c>
      <c r="J21" s="110" t="s">
        <v>154</v>
      </c>
      <c r="K21" s="87" t="s">
        <v>155</v>
      </c>
    </row>
    <row r="22" spans="1:12" s="135" customFormat="1" ht="24">
      <c r="A22" s="232"/>
      <c r="C22" s="14" t="s">
        <v>156</v>
      </c>
      <c r="D22" s="109" t="s">
        <v>215</v>
      </c>
      <c r="E22" s="196">
        <v>95569.2</v>
      </c>
      <c r="F22" s="196">
        <v>0</v>
      </c>
      <c r="G22" s="196">
        <f>E22</f>
        <v>95569.2</v>
      </c>
      <c r="H22" s="196">
        <v>95569.2</v>
      </c>
      <c r="I22" s="196">
        <v>0</v>
      </c>
      <c r="J22" s="110" t="s">
        <v>157</v>
      </c>
      <c r="K22" s="87" t="s">
        <v>158</v>
      </c>
    </row>
    <row r="23" spans="1:12" s="135" customFormat="1" ht="24.75" thickBot="1">
      <c r="A23" s="232"/>
      <c r="C23" s="92" t="s">
        <v>159</v>
      </c>
      <c r="D23" s="113" t="s">
        <v>222</v>
      </c>
      <c r="E23" s="289" t="s">
        <v>98</v>
      </c>
      <c r="F23" s="289" t="s">
        <v>98</v>
      </c>
      <c r="G23" s="289" t="s">
        <v>98</v>
      </c>
      <c r="H23" s="289" t="s">
        <v>98</v>
      </c>
      <c r="I23" s="289" t="s">
        <v>98</v>
      </c>
      <c r="J23" s="114" t="s">
        <v>160</v>
      </c>
      <c r="K23" s="89" t="s">
        <v>161</v>
      </c>
    </row>
    <row r="24" spans="1:12" s="135" customFormat="1" ht="21" customHeight="1">
      <c r="A24" s="232"/>
      <c r="C24" s="414" t="s">
        <v>26</v>
      </c>
      <c r="D24" s="415"/>
      <c r="E24" s="195">
        <f>E5+E6+E8+E9+E10+E11+E12+E13+E14+E15+E16+E17+E18+E19+E20+E21+E22</f>
        <v>269928837.29999995</v>
      </c>
      <c r="F24" s="195">
        <f>F5+F6+F8+F9+F10+F11+F12+F13+F14+F15+F16+F17+F18+F19+F20+F21</f>
        <v>64249333.800000004</v>
      </c>
      <c r="G24" s="195">
        <f>E24-F24</f>
        <v>205679503.49999994</v>
      </c>
      <c r="H24" s="195">
        <f>H5+H6+H8+H9+H10+H11+H12+H13+H14+H15+H16+H17+H18+H19+H20+H21+H22</f>
        <v>76880201.299999997</v>
      </c>
      <c r="I24" s="195">
        <f>I5+I6+I8+I9+I10+I11+I12+I13+I14+I15+I16+I17+I18+I19+I20+I21</f>
        <v>128799302.19999996</v>
      </c>
      <c r="J24" s="415" t="s">
        <v>162</v>
      </c>
      <c r="K24" s="416"/>
    </row>
    <row r="25" spans="1:12" ht="21" customHeight="1">
      <c r="A25" s="231"/>
      <c r="C25" s="417" t="s">
        <v>223</v>
      </c>
      <c r="D25" s="418"/>
      <c r="E25" s="197"/>
      <c r="F25" s="196">
        <v>1809671.3</v>
      </c>
      <c r="G25" s="196" t="s">
        <v>289</v>
      </c>
      <c r="H25" s="197"/>
      <c r="I25" s="196" t="s">
        <v>289</v>
      </c>
      <c r="J25" s="418" t="s">
        <v>164</v>
      </c>
      <c r="K25" s="437"/>
    </row>
    <row r="26" spans="1:12" ht="24.95" customHeight="1" thickBot="1">
      <c r="A26" s="233"/>
      <c r="C26" s="434" t="s">
        <v>75</v>
      </c>
      <c r="D26" s="432"/>
      <c r="E26" s="198">
        <f>E24</f>
        <v>269928837.29999995</v>
      </c>
      <c r="F26" s="198">
        <f>F24+F25</f>
        <v>66059005.100000001</v>
      </c>
      <c r="G26" s="198">
        <f>G24-F25</f>
        <v>203869832.19999993</v>
      </c>
      <c r="H26" s="198">
        <f>H24</f>
        <v>76880201.299999997</v>
      </c>
      <c r="I26" s="198">
        <f>I24-F25</f>
        <v>126989630.89999996</v>
      </c>
      <c r="J26" s="432" t="s">
        <v>165</v>
      </c>
      <c r="K26" s="433"/>
    </row>
    <row r="27" spans="1:12" ht="24.75" customHeight="1" thickTop="1">
      <c r="A27" s="233">
        <v>10</v>
      </c>
      <c r="C27" s="396" t="s">
        <v>237</v>
      </c>
      <c r="D27" s="396"/>
      <c r="G27" s="78"/>
      <c r="I27" s="78"/>
    </row>
    <row r="28" spans="1:12" ht="24.75" customHeight="1">
      <c r="A28" s="231"/>
      <c r="E28" s="78"/>
      <c r="F28" s="78"/>
      <c r="G28" s="78"/>
      <c r="H28" s="78"/>
      <c r="I28" s="78"/>
    </row>
    <row r="29" spans="1:12">
      <c r="A29" s="231"/>
      <c r="E29" s="78"/>
      <c r="F29" s="78"/>
      <c r="G29" s="78"/>
      <c r="H29" s="78"/>
      <c r="I29" s="78"/>
    </row>
    <row r="30" spans="1:12">
      <c r="A30" s="231"/>
      <c r="E30" s="78"/>
      <c r="F30" s="78"/>
      <c r="G30" s="78"/>
      <c r="H30" s="212"/>
      <c r="I30" s="212"/>
    </row>
    <row r="31" spans="1:12">
      <c r="A31" s="231"/>
      <c r="G31" s="78"/>
      <c r="H31" s="78"/>
      <c r="I31" s="78"/>
    </row>
    <row r="32" spans="1:12">
      <c r="A32" s="231"/>
      <c r="E32" s="78"/>
      <c r="F32" s="78"/>
      <c r="G32" s="78"/>
      <c r="H32" s="78"/>
      <c r="I32" s="78"/>
    </row>
    <row r="33" spans="1:9">
      <c r="A33" s="231"/>
      <c r="H33" s="78"/>
      <c r="I33" s="78"/>
    </row>
    <row r="34" spans="1:9">
      <c r="A34" s="231"/>
      <c r="E34" s="78"/>
      <c r="F34" s="78"/>
      <c r="G34" s="78"/>
      <c r="H34" s="78"/>
      <c r="I34" s="78"/>
    </row>
    <row r="35" spans="1:9">
      <c r="A35" s="231"/>
      <c r="E35" s="78"/>
      <c r="F35" s="78"/>
      <c r="G35" s="78"/>
      <c r="H35" s="78"/>
      <c r="I35" s="78"/>
    </row>
    <row r="36" spans="1:9">
      <c r="A36" s="231"/>
      <c r="E36" s="78"/>
      <c r="F36" s="78"/>
      <c r="G36" s="78"/>
      <c r="H36" s="78"/>
      <c r="I36" s="78"/>
    </row>
    <row r="37" spans="1:9">
      <c r="A37" s="231"/>
    </row>
    <row r="38" spans="1:9">
      <c r="A38" s="231"/>
      <c r="G38" s="78"/>
      <c r="I38" s="88"/>
    </row>
    <row r="39" spans="1:9">
      <c r="A39" s="231"/>
    </row>
    <row r="40" spans="1:9">
      <c r="A40" s="231"/>
    </row>
    <row r="41" spans="1:9">
      <c r="A41" s="231"/>
      <c r="G41" s="78"/>
      <c r="H41" s="78"/>
    </row>
    <row r="42" spans="1:9">
      <c r="A42" s="231"/>
    </row>
    <row r="43" spans="1:9">
      <c r="A43" s="231"/>
    </row>
    <row r="44" spans="1:9">
      <c r="A44" s="231"/>
      <c r="H44" s="78"/>
    </row>
    <row r="45" spans="1:9">
      <c r="A45" s="231"/>
    </row>
    <row r="46" spans="1:9">
      <c r="A46" s="231"/>
    </row>
    <row r="47" spans="1:9">
      <c r="A47" s="231"/>
    </row>
    <row r="48" spans="1:9">
      <c r="A48" s="231"/>
    </row>
    <row r="49" spans="1:7">
      <c r="A49" s="231"/>
    </row>
    <row r="50" spans="1:7">
      <c r="A50" s="231"/>
    </row>
    <row r="51" spans="1:7">
      <c r="A51" s="231"/>
    </row>
    <row r="52" spans="1:7">
      <c r="A52" s="231"/>
    </row>
    <row r="53" spans="1:7">
      <c r="A53" s="231"/>
    </row>
    <row r="54" spans="1:7">
      <c r="A54" s="231"/>
    </row>
    <row r="55" spans="1:7">
      <c r="A55" s="231"/>
    </row>
    <row r="56" spans="1:7">
      <c r="A56" s="231"/>
    </row>
    <row r="57" spans="1:7">
      <c r="A57" s="231"/>
    </row>
    <row r="58" spans="1:7">
      <c r="A58" s="231"/>
    </row>
    <row r="61" spans="1:7" s="210" customFormat="1">
      <c r="G61" s="1"/>
    </row>
    <row r="76" spans="5:9">
      <c r="E76" s="78"/>
      <c r="F76" s="78"/>
      <c r="G76" s="78"/>
      <c r="H76" s="78"/>
      <c r="I76" s="78"/>
    </row>
    <row r="78" spans="5:9">
      <c r="E78" s="78"/>
      <c r="F78" s="78"/>
      <c r="G78" s="78"/>
      <c r="H78" s="78"/>
      <c r="I78" s="78"/>
    </row>
    <row r="79" spans="5:9">
      <c r="E79" s="78"/>
      <c r="F79" s="78"/>
      <c r="G79" s="78"/>
      <c r="H79" s="78"/>
      <c r="I79" s="78"/>
    </row>
    <row r="80" spans="5:9">
      <c r="E80" s="78"/>
      <c r="F80" s="78"/>
      <c r="G80" s="78"/>
      <c r="H80" s="78"/>
      <c r="I80" s="78"/>
    </row>
    <row r="81" spans="5:9">
      <c r="E81" s="78"/>
      <c r="F81" s="78"/>
      <c r="G81" s="78"/>
      <c r="H81" s="78"/>
      <c r="I81" s="78"/>
    </row>
    <row r="82" spans="5:9">
      <c r="E82" s="78"/>
      <c r="F82" s="78"/>
      <c r="G82" s="78"/>
      <c r="H82" s="78"/>
      <c r="I82" s="78"/>
    </row>
  </sheetData>
  <mergeCells count="14">
    <mergeCell ref="C27:D27"/>
    <mergeCell ref="A1:A8"/>
    <mergeCell ref="C24:D24"/>
    <mergeCell ref="C25:D25"/>
    <mergeCell ref="J26:K26"/>
    <mergeCell ref="C26:D26"/>
    <mergeCell ref="C1:K1"/>
    <mergeCell ref="C2:K2"/>
    <mergeCell ref="J24:K24"/>
    <mergeCell ref="J25:K25"/>
    <mergeCell ref="C3:C4"/>
    <mergeCell ref="D3:D4"/>
    <mergeCell ref="J3:J4"/>
    <mergeCell ref="K3:K4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U33"/>
  <sheetViews>
    <sheetView rightToLeft="1" view="pageBreakPreview" topLeftCell="A13" zoomScaleSheetLayoutView="100" workbookViewId="0">
      <selection activeCell="F21" sqref="F21"/>
    </sheetView>
  </sheetViews>
  <sheetFormatPr defaultRowHeight="12.75"/>
  <cols>
    <col min="1" max="1" width="6.42578125" style="1" customWidth="1"/>
    <col min="2" max="2" width="4.140625" style="1" customWidth="1"/>
    <col min="3" max="3" width="5.85546875" style="1" customWidth="1"/>
    <col min="4" max="4" width="24.5703125" style="1" customWidth="1"/>
    <col min="5" max="5" width="18.28515625" style="1" customWidth="1"/>
    <col min="6" max="6" width="17.5703125" style="1" customWidth="1"/>
    <col min="7" max="9" width="18" style="1" customWidth="1"/>
    <col min="10" max="10" width="37.85546875" style="1" customWidth="1"/>
    <col min="11" max="11" width="5.7109375" style="1" customWidth="1"/>
    <col min="12" max="12" width="13" style="1" customWidth="1"/>
    <col min="13" max="13" width="12.7109375" style="1" customWidth="1"/>
    <col min="14" max="14" width="13.140625" style="1" customWidth="1"/>
    <col min="15" max="15" width="16.28515625" style="1" customWidth="1"/>
    <col min="16" max="16" width="11.5703125" style="1" customWidth="1"/>
    <col min="17" max="17" width="9.5703125" style="1" bestFit="1" customWidth="1"/>
    <col min="18" max="16384" width="9.140625" style="1"/>
  </cols>
  <sheetData>
    <row r="1" spans="1:21" s="122" customFormat="1" ht="33" customHeight="1">
      <c r="A1" s="395" t="s">
        <v>234</v>
      </c>
      <c r="C1" s="435" t="s">
        <v>271</v>
      </c>
      <c r="D1" s="435"/>
      <c r="E1" s="435"/>
      <c r="F1" s="435"/>
      <c r="G1" s="435"/>
      <c r="H1" s="435"/>
      <c r="I1" s="435"/>
      <c r="J1" s="435"/>
      <c r="K1" s="435"/>
    </row>
    <row r="2" spans="1:21" s="122" customFormat="1" ht="33" customHeight="1" thickBot="1">
      <c r="A2" s="395"/>
      <c r="C2" s="436" t="s">
        <v>272</v>
      </c>
      <c r="D2" s="436"/>
      <c r="E2" s="436"/>
      <c r="F2" s="436"/>
      <c r="G2" s="436"/>
      <c r="H2" s="436"/>
      <c r="I2" s="436"/>
      <c r="J2" s="436"/>
      <c r="K2" s="436"/>
    </row>
    <row r="3" spans="1:21" ht="24.95" customHeight="1" thickTop="1">
      <c r="A3" s="395"/>
      <c r="C3" s="406" t="s">
        <v>45</v>
      </c>
      <c r="D3" s="406" t="s">
        <v>208</v>
      </c>
      <c r="E3" s="336" t="s">
        <v>64</v>
      </c>
      <c r="F3" s="336" t="s">
        <v>65</v>
      </c>
      <c r="G3" s="292" t="s">
        <v>66</v>
      </c>
      <c r="H3" s="292" t="s">
        <v>34</v>
      </c>
      <c r="I3" s="292" t="s">
        <v>36</v>
      </c>
      <c r="J3" s="426" t="s">
        <v>102</v>
      </c>
      <c r="K3" s="426" t="s">
        <v>103</v>
      </c>
    </row>
    <row r="4" spans="1:21" ht="24.95" customHeight="1" thickBot="1">
      <c r="A4" s="395"/>
      <c r="C4" s="407"/>
      <c r="D4" s="407"/>
      <c r="E4" s="127" t="s">
        <v>67</v>
      </c>
      <c r="F4" s="127" t="s">
        <v>68</v>
      </c>
      <c r="G4" s="293" t="s">
        <v>69</v>
      </c>
      <c r="H4" s="127" t="s">
        <v>33</v>
      </c>
      <c r="I4" s="127" t="s">
        <v>70</v>
      </c>
      <c r="J4" s="427"/>
      <c r="K4" s="427"/>
    </row>
    <row r="5" spans="1:21" ht="21.75" customHeight="1">
      <c r="A5" s="395"/>
      <c r="C5" s="11" t="s">
        <v>104</v>
      </c>
      <c r="D5" s="107" t="s">
        <v>207</v>
      </c>
      <c r="E5" s="256">
        <v>296830.2</v>
      </c>
      <c r="F5" s="256">
        <v>229997.8</v>
      </c>
      <c r="G5" s="256">
        <f>E5-F5</f>
        <v>66832.400000000023</v>
      </c>
      <c r="H5" s="256">
        <v>28760.6</v>
      </c>
      <c r="I5" s="256">
        <f>G5-H5</f>
        <v>38071.800000000025</v>
      </c>
      <c r="J5" s="108" t="s">
        <v>105</v>
      </c>
      <c r="K5" s="86" t="s">
        <v>106</v>
      </c>
      <c r="L5" s="78"/>
      <c r="M5" s="136"/>
    </row>
    <row r="6" spans="1:21" ht="21.75" customHeight="1">
      <c r="A6" s="395"/>
      <c r="C6" s="14" t="s">
        <v>107</v>
      </c>
      <c r="D6" s="109" t="s">
        <v>108</v>
      </c>
      <c r="E6" s="254">
        <v>0</v>
      </c>
      <c r="F6" s="254">
        <v>0</v>
      </c>
      <c r="G6" s="254">
        <v>0</v>
      </c>
      <c r="H6" s="254">
        <v>0</v>
      </c>
      <c r="I6" s="254">
        <v>0</v>
      </c>
      <c r="J6" s="110" t="s">
        <v>109</v>
      </c>
      <c r="K6" s="87" t="s">
        <v>110</v>
      </c>
      <c r="L6" s="78"/>
      <c r="M6" s="136"/>
    </row>
    <row r="7" spans="1:21" ht="21.75" customHeight="1">
      <c r="A7" s="395"/>
      <c r="C7" s="14" t="s">
        <v>111</v>
      </c>
      <c r="D7" s="109" t="s">
        <v>51</v>
      </c>
      <c r="E7" s="254">
        <f>E8+E9</f>
        <v>64839959.899999999</v>
      </c>
      <c r="F7" s="254">
        <f>F8+F9</f>
        <v>3874683</v>
      </c>
      <c r="G7" s="254">
        <f>E7-F7</f>
        <v>60965276.899999999</v>
      </c>
      <c r="H7" s="254">
        <f>H8+H9</f>
        <v>2336666</v>
      </c>
      <c r="I7" s="254">
        <f>G7-H7</f>
        <v>58628610.899999999</v>
      </c>
      <c r="J7" s="110" t="s">
        <v>52</v>
      </c>
      <c r="K7" s="87" t="s">
        <v>112</v>
      </c>
      <c r="L7" s="78"/>
      <c r="M7" s="136"/>
    </row>
    <row r="8" spans="1:21" ht="21.75" customHeight="1">
      <c r="A8" s="395"/>
      <c r="C8" s="14"/>
      <c r="D8" s="109" t="s">
        <v>113</v>
      </c>
      <c r="E8" s="254">
        <v>64839959.899999999</v>
      </c>
      <c r="F8" s="254">
        <v>3874683</v>
      </c>
      <c r="G8" s="254">
        <f t="shared" ref="G8:G13" si="0">E8-F8</f>
        <v>60965276.899999999</v>
      </c>
      <c r="H8" s="254">
        <v>2336666</v>
      </c>
      <c r="I8" s="254">
        <f t="shared" ref="I8:I14" si="1">G8-H8</f>
        <v>58628610.899999999</v>
      </c>
      <c r="J8" s="110" t="s">
        <v>114</v>
      </c>
      <c r="K8" s="87"/>
      <c r="L8" s="78"/>
      <c r="M8" s="136"/>
    </row>
    <row r="9" spans="1:21" ht="21.75" customHeight="1">
      <c r="A9" s="395"/>
      <c r="C9" s="14"/>
      <c r="D9" s="109" t="s">
        <v>115</v>
      </c>
      <c r="E9" s="254">
        <v>0</v>
      </c>
      <c r="F9" s="254">
        <v>0</v>
      </c>
      <c r="G9" s="254">
        <f t="shared" si="0"/>
        <v>0</v>
      </c>
      <c r="H9" s="254">
        <v>0</v>
      </c>
      <c r="I9" s="254">
        <f>G9-H9</f>
        <v>0</v>
      </c>
      <c r="J9" s="112" t="s">
        <v>116</v>
      </c>
      <c r="K9" s="87"/>
      <c r="L9" s="78"/>
      <c r="M9" s="136"/>
    </row>
    <row r="10" spans="1:21" s="135" customFormat="1" ht="21.75" customHeight="1">
      <c r="A10" s="232"/>
      <c r="C10" s="14" t="s">
        <v>117</v>
      </c>
      <c r="D10" s="109" t="s">
        <v>221</v>
      </c>
      <c r="E10" s="254">
        <v>2916768.4</v>
      </c>
      <c r="F10" s="254">
        <v>1646355</v>
      </c>
      <c r="G10" s="254">
        <f>E10-F10</f>
        <v>1270413.3999999999</v>
      </c>
      <c r="H10" s="254">
        <v>1055025.3999999999</v>
      </c>
      <c r="I10" s="254">
        <f t="shared" si="1"/>
        <v>215388</v>
      </c>
      <c r="J10" s="110" t="s">
        <v>61</v>
      </c>
      <c r="K10" s="87" t="s">
        <v>118</v>
      </c>
      <c r="L10" s="162"/>
      <c r="M10" s="242"/>
    </row>
    <row r="11" spans="1:21" s="135" customFormat="1" ht="21.75" customHeight="1">
      <c r="A11" s="232"/>
      <c r="C11" s="14" t="s">
        <v>119</v>
      </c>
      <c r="D11" s="109" t="s">
        <v>120</v>
      </c>
      <c r="E11" s="254">
        <v>6952536.2000000002</v>
      </c>
      <c r="F11" s="254">
        <v>1695881</v>
      </c>
      <c r="G11" s="254">
        <f t="shared" si="0"/>
        <v>5256655.2</v>
      </c>
      <c r="H11" s="254">
        <v>1355559</v>
      </c>
      <c r="I11" s="254">
        <f>G11-H11</f>
        <v>3901096.2</v>
      </c>
      <c r="J11" s="110" t="s">
        <v>121</v>
      </c>
      <c r="K11" s="87" t="s">
        <v>122</v>
      </c>
      <c r="L11" s="78"/>
      <c r="M11" s="136"/>
    </row>
    <row r="12" spans="1:21" s="135" customFormat="1" ht="21.75" customHeight="1">
      <c r="A12" s="232"/>
      <c r="C12" s="14" t="s">
        <v>123</v>
      </c>
      <c r="D12" s="109" t="s">
        <v>2</v>
      </c>
      <c r="E12" s="254">
        <v>1140853.8999999999</v>
      </c>
      <c r="F12" s="254">
        <v>542215.30000000005</v>
      </c>
      <c r="G12" s="254">
        <f t="shared" si="0"/>
        <v>598638.59999999986</v>
      </c>
      <c r="H12" s="254">
        <v>345015.3</v>
      </c>
      <c r="I12" s="254">
        <f t="shared" si="1"/>
        <v>253623.29999999987</v>
      </c>
      <c r="J12" s="110" t="s">
        <v>124</v>
      </c>
      <c r="K12" s="87" t="s">
        <v>125</v>
      </c>
      <c r="L12" s="162"/>
      <c r="M12" s="242"/>
    </row>
    <row r="13" spans="1:21" s="135" customFormat="1" ht="36" customHeight="1">
      <c r="A13" s="232"/>
      <c r="C13" s="14" t="s">
        <v>126</v>
      </c>
      <c r="D13" s="109" t="s">
        <v>212</v>
      </c>
      <c r="E13" s="254">
        <f>4413715.3-E14</f>
        <v>4408536</v>
      </c>
      <c r="F13" s="254">
        <f>2154602.3-F14</f>
        <v>2153178</v>
      </c>
      <c r="G13" s="254">
        <f t="shared" si="0"/>
        <v>2255358</v>
      </c>
      <c r="H13" s="254">
        <f>2932783-H14</f>
        <v>2932047</v>
      </c>
      <c r="I13" s="254">
        <f>G13-H13</f>
        <v>-676689</v>
      </c>
      <c r="J13" s="110" t="s">
        <v>127</v>
      </c>
      <c r="K13" s="87" t="s">
        <v>128</v>
      </c>
      <c r="L13" s="247">
        <v>11</v>
      </c>
      <c r="M13" s="242"/>
      <c r="N13" s="242"/>
      <c r="O13" s="242"/>
      <c r="P13" s="242"/>
    </row>
    <row r="14" spans="1:21" s="135" customFormat="1" ht="19.5" customHeight="1">
      <c r="A14" s="232"/>
      <c r="C14" s="14" t="s">
        <v>129</v>
      </c>
      <c r="D14" s="109" t="s">
        <v>130</v>
      </c>
      <c r="E14" s="254">
        <v>5179.3</v>
      </c>
      <c r="F14" s="254">
        <v>1424.3</v>
      </c>
      <c r="G14" s="254">
        <f>E14-F14</f>
        <v>3755</v>
      </c>
      <c r="H14" s="254">
        <v>736</v>
      </c>
      <c r="I14" s="254">
        <f t="shared" si="1"/>
        <v>3019</v>
      </c>
      <c r="J14" s="110" t="s">
        <v>131</v>
      </c>
      <c r="K14" s="87" t="s">
        <v>132</v>
      </c>
      <c r="L14" s="162"/>
      <c r="M14" s="242"/>
      <c r="N14" s="162"/>
      <c r="O14" s="162"/>
      <c r="P14" s="162"/>
      <c r="Q14" s="162"/>
      <c r="R14" s="162"/>
      <c r="S14" s="162"/>
      <c r="T14" s="162"/>
      <c r="U14" s="162"/>
    </row>
    <row r="15" spans="1:21" s="135" customFormat="1" ht="23.25" customHeight="1">
      <c r="A15" s="232"/>
      <c r="C15" s="14" t="s">
        <v>133</v>
      </c>
      <c r="D15" s="109" t="s">
        <v>134</v>
      </c>
      <c r="E15" s="254">
        <v>1895569.1</v>
      </c>
      <c r="F15" s="254">
        <v>405614.6</v>
      </c>
      <c r="G15" s="254">
        <f>E15-F15</f>
        <v>1489954.5</v>
      </c>
      <c r="H15" s="254">
        <v>764541.5</v>
      </c>
      <c r="I15" s="254">
        <f>G15-H15</f>
        <v>725413</v>
      </c>
      <c r="J15" s="110" t="s">
        <v>135</v>
      </c>
      <c r="K15" s="87" t="s">
        <v>136</v>
      </c>
      <c r="L15" s="162"/>
      <c r="M15" s="242"/>
    </row>
    <row r="16" spans="1:21" s="135" customFormat="1" ht="21.75" customHeight="1">
      <c r="A16" s="232"/>
      <c r="C16" s="14" t="s">
        <v>137</v>
      </c>
      <c r="D16" s="109" t="s">
        <v>219</v>
      </c>
      <c r="E16" s="254">
        <v>1031881.3</v>
      </c>
      <c r="F16" s="254">
        <v>183922.2</v>
      </c>
      <c r="G16" s="254">
        <f>E16-F16</f>
        <v>847959.10000000009</v>
      </c>
      <c r="H16" s="254">
        <v>332997.90000000002</v>
      </c>
      <c r="I16" s="254">
        <f>G16-H16</f>
        <v>514961.20000000007</v>
      </c>
      <c r="J16" s="110" t="s">
        <v>138</v>
      </c>
      <c r="K16" s="87" t="s">
        <v>139</v>
      </c>
      <c r="L16" s="162"/>
      <c r="M16" s="242"/>
    </row>
    <row r="17" spans="1:15" s="135" customFormat="1" ht="25.5" customHeight="1">
      <c r="A17" s="232"/>
      <c r="C17" s="14" t="s">
        <v>140</v>
      </c>
      <c r="D17" s="109" t="s">
        <v>209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110" t="s">
        <v>141</v>
      </c>
      <c r="K17" s="87" t="s">
        <v>142</v>
      </c>
      <c r="L17" s="162"/>
      <c r="M17" s="242"/>
    </row>
    <row r="18" spans="1:15" s="135" customFormat="1" ht="38.25" customHeight="1">
      <c r="A18" s="232"/>
      <c r="C18" s="14" t="s">
        <v>143</v>
      </c>
      <c r="D18" s="109" t="s">
        <v>211</v>
      </c>
      <c r="E18" s="254">
        <v>27890135.699999999</v>
      </c>
      <c r="F18" s="254">
        <v>1815585.5</v>
      </c>
      <c r="G18" s="254">
        <f>E18-F18</f>
        <v>26074550.199999999</v>
      </c>
      <c r="H18" s="254">
        <v>25192802.100000001</v>
      </c>
      <c r="I18" s="254">
        <f>G18-H18</f>
        <v>881748.09999999776</v>
      </c>
      <c r="J18" s="110" t="s">
        <v>144</v>
      </c>
      <c r="K18" s="87" t="s">
        <v>145</v>
      </c>
      <c r="L18" s="78"/>
      <c r="M18" s="136"/>
    </row>
    <row r="19" spans="1:15" s="135" customFormat="1" ht="21.75" customHeight="1">
      <c r="A19" s="232"/>
      <c r="C19" s="14" t="s">
        <v>146</v>
      </c>
      <c r="D19" s="109" t="s">
        <v>147</v>
      </c>
      <c r="E19" s="254">
        <v>10497654.5</v>
      </c>
      <c r="F19" s="254">
        <v>237913.8</v>
      </c>
      <c r="G19" s="254">
        <f>E19-F19</f>
        <v>10259740.699999999</v>
      </c>
      <c r="H19" s="254">
        <v>9912792.9000000004</v>
      </c>
      <c r="I19" s="254">
        <f>G19-H19</f>
        <v>346947.79999999888</v>
      </c>
      <c r="J19" s="110" t="s">
        <v>148</v>
      </c>
      <c r="K19" s="87" t="s">
        <v>149</v>
      </c>
      <c r="L19" s="78"/>
      <c r="M19" s="136"/>
      <c r="O19" s="162"/>
    </row>
    <row r="20" spans="1:15" s="135" customFormat="1" ht="21.75" customHeight="1">
      <c r="A20" s="232"/>
      <c r="C20" s="14" t="s">
        <v>150</v>
      </c>
      <c r="D20" s="109" t="s">
        <v>213</v>
      </c>
      <c r="E20" s="254">
        <v>4952102.7</v>
      </c>
      <c r="F20" s="254">
        <v>1801218.3</v>
      </c>
      <c r="G20" s="254">
        <f>E20-F20</f>
        <v>3150884.4000000004</v>
      </c>
      <c r="H20" s="254">
        <v>3044332.8</v>
      </c>
      <c r="I20" s="254">
        <f>G20-H20</f>
        <v>106551.60000000056</v>
      </c>
      <c r="J20" s="110" t="s">
        <v>151</v>
      </c>
      <c r="K20" s="87" t="s">
        <v>152</v>
      </c>
      <c r="L20" s="78"/>
      <c r="M20" s="136"/>
      <c r="O20" s="162"/>
    </row>
    <row r="21" spans="1:15" s="135" customFormat="1" ht="24.75" customHeight="1">
      <c r="A21" s="232"/>
      <c r="C21" s="14" t="s">
        <v>153</v>
      </c>
      <c r="D21" s="109" t="s">
        <v>214</v>
      </c>
      <c r="E21" s="254">
        <v>4833515.0999999996</v>
      </c>
      <c r="F21" s="254">
        <v>2795390.7</v>
      </c>
      <c r="G21" s="254">
        <f>E21-F21</f>
        <v>2038124.3999999994</v>
      </c>
      <c r="H21" s="254">
        <v>1969202.2</v>
      </c>
      <c r="I21" s="254">
        <f>G21-H21</f>
        <v>68922.199999999488</v>
      </c>
      <c r="J21" s="110" t="s">
        <v>154</v>
      </c>
      <c r="K21" s="87" t="s">
        <v>155</v>
      </c>
      <c r="L21" s="78"/>
      <c r="M21" s="136"/>
      <c r="O21" s="162"/>
    </row>
    <row r="22" spans="1:15" s="135" customFormat="1" ht="25.5" customHeight="1">
      <c r="A22" s="232"/>
      <c r="C22" s="14" t="s">
        <v>156</v>
      </c>
      <c r="D22" s="109" t="s">
        <v>215</v>
      </c>
      <c r="E22" s="254">
        <v>0</v>
      </c>
      <c r="F22" s="254">
        <v>0</v>
      </c>
      <c r="G22" s="254">
        <v>0</v>
      </c>
      <c r="H22" s="254">
        <v>0</v>
      </c>
      <c r="I22" s="254">
        <v>0</v>
      </c>
      <c r="J22" s="110" t="s">
        <v>157</v>
      </c>
      <c r="K22" s="87" t="s">
        <v>158</v>
      </c>
      <c r="L22" s="78"/>
      <c r="M22" s="136"/>
      <c r="O22" s="164"/>
    </row>
    <row r="23" spans="1:15" s="135" customFormat="1" ht="23.25" customHeight="1" thickBot="1">
      <c r="A23" s="232"/>
      <c r="C23" s="165" t="s">
        <v>159</v>
      </c>
      <c r="D23" s="113" t="s">
        <v>216</v>
      </c>
      <c r="E23" s="255" t="s">
        <v>98</v>
      </c>
      <c r="F23" s="255" t="s">
        <v>98</v>
      </c>
      <c r="G23" s="255" t="s">
        <v>98</v>
      </c>
      <c r="H23" s="255" t="s">
        <v>98</v>
      </c>
      <c r="I23" s="255" t="s">
        <v>98</v>
      </c>
      <c r="J23" s="114" t="s">
        <v>160</v>
      </c>
      <c r="K23" s="89" t="s">
        <v>161</v>
      </c>
      <c r="L23" s="78"/>
      <c r="M23" s="136"/>
    </row>
    <row r="24" spans="1:15" ht="21.75" customHeight="1" thickBot="1">
      <c r="A24" s="231"/>
      <c r="C24" s="431" t="s">
        <v>26</v>
      </c>
      <c r="D24" s="429"/>
      <c r="E24" s="199">
        <f>E5+E8+E9+E10+E11+E12+E13+E15+E16+E18+E19+E20+E21+E14</f>
        <v>131661522.3</v>
      </c>
      <c r="F24" s="199">
        <f>F5+F8+F9+F10+F11+F12+F13+F15+F16+F18+F19+F20+F21+F14</f>
        <v>17383379.5</v>
      </c>
      <c r="G24" s="199">
        <f>G5+G8+G9+G10+G11+G12+G13+G14+G15+G16+G18+G19+G20+G21</f>
        <v>114278142.8</v>
      </c>
      <c r="H24" s="199">
        <f>H5+H8+H9+H10+H11+H12+H13+H14+H15+H16+H18+H19+H20+H21</f>
        <v>49270478.700000003</v>
      </c>
      <c r="I24" s="199">
        <f>I5+I8+I9+I10+I11+I12+I13+I14+I15+I16+I18+I19+I20+I21</f>
        <v>65007664.100000001</v>
      </c>
      <c r="J24" s="429" t="s">
        <v>162</v>
      </c>
      <c r="K24" s="430"/>
      <c r="L24" s="78"/>
      <c r="M24" s="136"/>
    </row>
    <row r="25" spans="1:15" ht="18" thickTop="1">
      <c r="A25" s="234">
        <v>11</v>
      </c>
      <c r="C25" s="396" t="s">
        <v>237</v>
      </c>
      <c r="D25" s="396"/>
      <c r="E25" s="93"/>
      <c r="F25" s="93"/>
      <c r="G25" s="134"/>
      <c r="H25" s="93"/>
      <c r="I25" s="134"/>
      <c r="J25" s="93"/>
      <c r="K25" s="93"/>
    </row>
    <row r="26" spans="1:15" ht="33" customHeight="1">
      <c r="A26" s="231"/>
      <c r="E26" s="78"/>
      <c r="F26" s="78"/>
      <c r="G26" s="78"/>
      <c r="H26" s="78"/>
      <c r="I26" s="78"/>
    </row>
    <row r="27" spans="1:15">
      <c r="E27" s="78"/>
      <c r="F27" s="78"/>
      <c r="G27" s="78"/>
      <c r="H27" s="78"/>
      <c r="I27" s="78"/>
    </row>
    <row r="28" spans="1:15" ht="23.25" customHeight="1">
      <c r="E28" s="161"/>
      <c r="F28" s="161"/>
      <c r="G28" s="161"/>
      <c r="H28" s="161"/>
      <c r="I28" s="161"/>
    </row>
    <row r="29" spans="1:15">
      <c r="E29" s="78"/>
      <c r="F29" s="78"/>
      <c r="G29" s="78"/>
      <c r="H29" s="78"/>
      <c r="I29" s="78"/>
    </row>
    <row r="30" spans="1:15" ht="31.5" customHeight="1">
      <c r="E30" s="265"/>
      <c r="F30" s="265"/>
      <c r="G30" s="265"/>
      <c r="H30" s="265"/>
      <c r="I30" s="265"/>
    </row>
    <row r="31" spans="1:15">
      <c r="E31" s="94"/>
      <c r="F31" s="94"/>
      <c r="G31" s="94"/>
      <c r="H31" s="94"/>
      <c r="I31" s="94"/>
    </row>
    <row r="33" spans="5:9">
      <c r="E33" s="78"/>
      <c r="F33" s="78"/>
      <c r="G33" s="78"/>
      <c r="H33" s="78"/>
      <c r="I33" s="7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R79"/>
  <sheetViews>
    <sheetView rightToLeft="1" view="pageBreakPreview" topLeftCell="A13" zoomScaleSheetLayoutView="100" workbookViewId="0">
      <selection activeCell="G15" sqref="G15"/>
    </sheetView>
  </sheetViews>
  <sheetFormatPr defaultRowHeight="12.75"/>
  <cols>
    <col min="1" max="1" width="5.28515625" style="1" customWidth="1"/>
    <col min="2" max="2" width="3.85546875" style="1" customWidth="1"/>
    <col min="3" max="3" width="5.42578125" style="1" customWidth="1"/>
    <col min="4" max="4" width="24.5703125" style="1" customWidth="1"/>
    <col min="5" max="9" width="16.85546875" style="1" customWidth="1"/>
    <col min="10" max="10" width="39.42578125" style="1" customWidth="1"/>
    <col min="11" max="11" width="5.7109375" style="1" customWidth="1"/>
    <col min="12" max="12" width="12.7109375" style="1" customWidth="1"/>
    <col min="13" max="13" width="11.85546875" style="1" customWidth="1"/>
    <col min="14" max="14" width="11.28515625" style="1" customWidth="1"/>
    <col min="15" max="15" width="10.85546875" style="1" customWidth="1"/>
    <col min="16" max="16" width="10.28515625" style="1" customWidth="1"/>
    <col min="17" max="17" width="10.85546875" style="1" customWidth="1"/>
    <col min="18" max="16384" width="9.140625" style="1"/>
  </cols>
  <sheetData>
    <row r="1" spans="1:18" s="122" customFormat="1" ht="33" customHeight="1">
      <c r="A1" s="395" t="s">
        <v>234</v>
      </c>
      <c r="C1" s="435" t="s">
        <v>273</v>
      </c>
      <c r="D1" s="435"/>
      <c r="E1" s="435"/>
      <c r="F1" s="435"/>
      <c r="G1" s="435"/>
      <c r="H1" s="435"/>
      <c r="I1" s="435"/>
      <c r="J1" s="435"/>
      <c r="K1" s="435"/>
    </row>
    <row r="2" spans="1:18" s="122" customFormat="1" ht="33" customHeight="1" thickBot="1">
      <c r="A2" s="395"/>
      <c r="C2" s="436" t="s">
        <v>274</v>
      </c>
      <c r="D2" s="436"/>
      <c r="E2" s="436"/>
      <c r="F2" s="436"/>
      <c r="G2" s="436"/>
      <c r="H2" s="436"/>
      <c r="I2" s="436"/>
      <c r="J2" s="436"/>
      <c r="K2" s="436"/>
    </row>
    <row r="3" spans="1:18" ht="24.95" customHeight="1" thickTop="1">
      <c r="A3" s="395"/>
      <c r="C3" s="406" t="s">
        <v>45</v>
      </c>
      <c r="D3" s="406" t="s">
        <v>220</v>
      </c>
      <c r="E3" s="336" t="s">
        <v>64</v>
      </c>
      <c r="F3" s="336" t="s">
        <v>65</v>
      </c>
      <c r="G3" s="292" t="s">
        <v>66</v>
      </c>
      <c r="H3" s="292" t="s">
        <v>34</v>
      </c>
      <c r="I3" s="292" t="s">
        <v>36</v>
      </c>
      <c r="J3" s="426" t="s">
        <v>102</v>
      </c>
      <c r="K3" s="426" t="s">
        <v>103</v>
      </c>
    </row>
    <row r="4" spans="1:18" ht="24.95" customHeight="1" thickBot="1">
      <c r="A4" s="395"/>
      <c r="C4" s="407"/>
      <c r="D4" s="407"/>
      <c r="E4" s="127" t="s">
        <v>67</v>
      </c>
      <c r="F4" s="127" t="s">
        <v>68</v>
      </c>
      <c r="G4" s="293" t="s">
        <v>69</v>
      </c>
      <c r="H4" s="127" t="s">
        <v>33</v>
      </c>
      <c r="I4" s="127" t="s">
        <v>70</v>
      </c>
      <c r="J4" s="427"/>
      <c r="K4" s="427"/>
    </row>
    <row r="5" spans="1:18" ht="21.75" customHeight="1">
      <c r="A5" s="395"/>
      <c r="C5" s="11" t="s">
        <v>104</v>
      </c>
      <c r="D5" s="107" t="s">
        <v>207</v>
      </c>
      <c r="E5" s="254">
        <v>10466815.1</v>
      </c>
      <c r="F5" s="254">
        <v>2904270.1</v>
      </c>
      <c r="G5" s="254">
        <f>E5-F5</f>
        <v>7562545</v>
      </c>
      <c r="H5" s="254">
        <v>2600192.2999999998</v>
      </c>
      <c r="I5" s="254">
        <f>G5-H5</f>
        <v>4962352.7</v>
      </c>
      <c r="J5" s="108" t="s">
        <v>105</v>
      </c>
      <c r="K5" s="86" t="s">
        <v>106</v>
      </c>
    </row>
    <row r="6" spans="1:18" ht="21.75" customHeight="1">
      <c r="A6" s="395"/>
      <c r="C6" s="14" t="s">
        <v>107</v>
      </c>
      <c r="D6" s="109" t="s">
        <v>108</v>
      </c>
      <c r="E6" s="254">
        <v>230708.8</v>
      </c>
      <c r="F6" s="254">
        <v>28039.3</v>
      </c>
      <c r="G6" s="254">
        <f>E6-F6</f>
        <v>202669.5</v>
      </c>
      <c r="H6" s="254">
        <v>69718.3</v>
      </c>
      <c r="I6" s="254">
        <f>G6-H6</f>
        <v>132951.20000000001</v>
      </c>
      <c r="J6" s="110" t="s">
        <v>109</v>
      </c>
      <c r="K6" s="87" t="s">
        <v>110</v>
      </c>
    </row>
    <row r="7" spans="1:18" ht="21.75" customHeight="1">
      <c r="A7" s="395"/>
      <c r="C7" s="14" t="s">
        <v>111</v>
      </c>
      <c r="D7" s="109" t="s">
        <v>51</v>
      </c>
      <c r="E7" s="254">
        <f>E9</f>
        <v>640727.80000000005</v>
      </c>
      <c r="F7" s="254">
        <f>F9</f>
        <v>244053.2</v>
      </c>
      <c r="G7" s="254">
        <f>E7-F7</f>
        <v>396674.60000000003</v>
      </c>
      <c r="H7" s="254">
        <f>H9</f>
        <v>67791.7</v>
      </c>
      <c r="I7" s="254">
        <f>G7-H7</f>
        <v>328882.90000000002</v>
      </c>
      <c r="J7" s="110" t="s">
        <v>52</v>
      </c>
      <c r="K7" s="87" t="s">
        <v>112</v>
      </c>
      <c r="L7" s="78"/>
    </row>
    <row r="8" spans="1:18" ht="21.75" customHeight="1">
      <c r="A8" s="395"/>
      <c r="C8" s="14"/>
      <c r="D8" s="109" t="s">
        <v>113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110" t="s">
        <v>114</v>
      </c>
      <c r="K8" s="87"/>
    </row>
    <row r="9" spans="1:18" ht="21.75" customHeight="1">
      <c r="A9" s="395"/>
      <c r="C9" s="14"/>
      <c r="D9" s="109" t="s">
        <v>115</v>
      </c>
      <c r="E9" s="254">
        <v>640727.80000000005</v>
      </c>
      <c r="F9" s="254">
        <v>244053.2</v>
      </c>
      <c r="G9" s="254">
        <f t="shared" ref="G9:G12" si="0">E9-F9</f>
        <v>396674.60000000003</v>
      </c>
      <c r="H9" s="254">
        <v>67791.7</v>
      </c>
      <c r="I9" s="254">
        <f t="shared" ref="I9:I17" si="1">G9-H9</f>
        <v>328882.90000000002</v>
      </c>
      <c r="J9" s="112" t="s">
        <v>116</v>
      </c>
      <c r="K9" s="87"/>
    </row>
    <row r="10" spans="1:18" s="135" customFormat="1" ht="21.75" customHeight="1">
      <c r="A10" s="232"/>
      <c r="C10" s="14" t="s">
        <v>117</v>
      </c>
      <c r="D10" s="109" t="s">
        <v>221</v>
      </c>
      <c r="E10" s="254">
        <v>6137263.2000000002</v>
      </c>
      <c r="F10" s="254">
        <v>3289158.1</v>
      </c>
      <c r="G10" s="254">
        <f t="shared" si="0"/>
        <v>2848105.1</v>
      </c>
      <c r="H10" s="254">
        <v>733933.2</v>
      </c>
      <c r="I10" s="254">
        <f t="shared" si="1"/>
        <v>2114171.9000000004</v>
      </c>
      <c r="J10" s="110" t="s">
        <v>61</v>
      </c>
      <c r="K10" s="87" t="s">
        <v>118</v>
      </c>
    </row>
    <row r="11" spans="1:18" s="135" customFormat="1" ht="21.75" customHeight="1">
      <c r="A11" s="232"/>
      <c r="C11" s="14" t="s">
        <v>119</v>
      </c>
      <c r="D11" s="109" t="s">
        <v>120</v>
      </c>
      <c r="E11" s="196">
        <v>2390120</v>
      </c>
      <c r="F11" s="196">
        <v>1312176</v>
      </c>
      <c r="G11" s="196">
        <f>E11-F11</f>
        <v>1077944</v>
      </c>
      <c r="H11" s="196">
        <v>323383.2</v>
      </c>
      <c r="I11" s="196">
        <f t="shared" si="1"/>
        <v>754560.8</v>
      </c>
      <c r="J11" s="110" t="s">
        <v>121</v>
      </c>
      <c r="K11" s="87" t="s">
        <v>122</v>
      </c>
    </row>
    <row r="12" spans="1:18" s="135" customFormat="1" ht="21.75" customHeight="1">
      <c r="A12" s="232"/>
      <c r="C12" s="14" t="s">
        <v>123</v>
      </c>
      <c r="D12" s="109" t="s">
        <v>2</v>
      </c>
      <c r="E12" s="196">
        <v>32714043.399999999</v>
      </c>
      <c r="F12" s="196">
        <v>14141909.199999999</v>
      </c>
      <c r="G12" s="196">
        <f t="shared" si="0"/>
        <v>18572134.199999999</v>
      </c>
      <c r="H12" s="196">
        <v>8007870.7000000002</v>
      </c>
      <c r="I12" s="196">
        <f t="shared" si="1"/>
        <v>10564263.5</v>
      </c>
      <c r="J12" s="110" t="s">
        <v>124</v>
      </c>
      <c r="K12" s="87" t="s">
        <v>125</v>
      </c>
    </row>
    <row r="13" spans="1:18" s="135" customFormat="1" ht="36" customHeight="1">
      <c r="A13" s="232"/>
      <c r="C13" s="14" t="s">
        <v>126</v>
      </c>
      <c r="D13" s="109" t="s">
        <v>212</v>
      </c>
      <c r="E13" s="196">
        <f>24513087.9-E14</f>
        <v>19580449.399999999</v>
      </c>
      <c r="F13" s="196">
        <f>6991400.5-F14</f>
        <v>4586955</v>
      </c>
      <c r="G13" s="196">
        <f>E13-F13</f>
        <v>14993494.399999999</v>
      </c>
      <c r="H13" s="196">
        <f>2700827.9-H14</f>
        <v>2058455.0999999999</v>
      </c>
      <c r="I13" s="196">
        <f>G13-H13</f>
        <v>12935039.299999999</v>
      </c>
      <c r="J13" s="110" t="s">
        <v>127</v>
      </c>
      <c r="K13" s="87" t="s">
        <v>128</v>
      </c>
      <c r="L13" s="220">
        <v>12</v>
      </c>
      <c r="M13" s="162"/>
      <c r="N13" s="162"/>
      <c r="O13" s="162"/>
      <c r="P13" s="162"/>
      <c r="Q13" s="162"/>
    </row>
    <row r="14" spans="1:18" s="135" customFormat="1" ht="19.5" customHeight="1">
      <c r="A14" s="232"/>
      <c r="C14" s="14" t="s">
        <v>129</v>
      </c>
      <c r="D14" s="109" t="s">
        <v>130</v>
      </c>
      <c r="E14" s="196">
        <v>4932638.5</v>
      </c>
      <c r="F14" s="196">
        <v>2404445.5</v>
      </c>
      <c r="G14" s="196">
        <f>E14-F14</f>
        <v>2528193</v>
      </c>
      <c r="H14" s="196">
        <v>642372.80000000005</v>
      </c>
      <c r="I14" s="196">
        <f>G14-H14</f>
        <v>1885820.2</v>
      </c>
      <c r="J14" s="110" t="s">
        <v>131</v>
      </c>
      <c r="K14" s="87" t="s">
        <v>132</v>
      </c>
      <c r="M14" s="162"/>
      <c r="N14" s="162"/>
      <c r="O14" s="162"/>
      <c r="P14" s="162"/>
      <c r="Q14" s="162"/>
      <c r="R14" s="162"/>
    </row>
    <row r="15" spans="1:18" s="135" customFormat="1" ht="23.25" customHeight="1">
      <c r="A15" s="232"/>
      <c r="C15" s="14" t="s">
        <v>133</v>
      </c>
      <c r="D15" s="109" t="s">
        <v>134</v>
      </c>
      <c r="E15" s="196">
        <v>33003645.800000001</v>
      </c>
      <c r="F15" s="196">
        <v>11810353.4</v>
      </c>
      <c r="G15" s="196">
        <f>E15-F15</f>
        <v>21193292.399999999</v>
      </c>
      <c r="H15" s="196">
        <v>10855391.800000001</v>
      </c>
      <c r="I15" s="196">
        <f t="shared" si="1"/>
        <v>10337900.599999998</v>
      </c>
      <c r="J15" s="110" t="s">
        <v>135</v>
      </c>
      <c r="K15" s="87" t="s">
        <v>136</v>
      </c>
    </row>
    <row r="16" spans="1:18" s="135" customFormat="1" ht="20.25" customHeight="1">
      <c r="A16" s="232"/>
      <c r="C16" s="14" t="s">
        <v>137</v>
      </c>
      <c r="D16" s="109" t="s">
        <v>219</v>
      </c>
      <c r="E16" s="196">
        <f>1102901.1-174178.8</f>
        <v>928722.3</v>
      </c>
      <c r="F16" s="196">
        <f>216668.1-47503.3</f>
        <v>169164.79999999999</v>
      </c>
      <c r="G16" s="196">
        <f>E16-F16</f>
        <v>759557.5</v>
      </c>
      <c r="H16" s="196">
        <f>149326.7-5447.5</f>
        <v>143879.20000000001</v>
      </c>
      <c r="I16" s="196">
        <f>G16-H16</f>
        <v>615678.30000000005</v>
      </c>
      <c r="J16" s="110" t="s">
        <v>138</v>
      </c>
      <c r="K16" s="87" t="s">
        <v>139</v>
      </c>
    </row>
    <row r="17" spans="1:12" s="135" customFormat="1" ht="25.5" customHeight="1">
      <c r="A17" s="232"/>
      <c r="C17" s="14" t="s">
        <v>140</v>
      </c>
      <c r="D17" s="109" t="s">
        <v>209</v>
      </c>
      <c r="E17" s="196">
        <v>18259475.699999999</v>
      </c>
      <c r="F17" s="196">
        <v>3753645.6999999997</v>
      </c>
      <c r="G17" s="196">
        <f>E17-F17</f>
        <v>14505830</v>
      </c>
      <c r="H17" s="196">
        <v>11559.5</v>
      </c>
      <c r="I17" s="196">
        <f t="shared" si="1"/>
        <v>14494270.5</v>
      </c>
      <c r="J17" s="110" t="s">
        <v>141</v>
      </c>
      <c r="K17" s="87" t="s">
        <v>142</v>
      </c>
    </row>
    <row r="18" spans="1:12" s="135" customFormat="1" ht="38.25" customHeight="1">
      <c r="A18" s="232"/>
      <c r="C18" s="14" t="s">
        <v>143</v>
      </c>
      <c r="D18" s="109" t="s">
        <v>210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10" t="s">
        <v>144</v>
      </c>
      <c r="K18" s="87" t="s">
        <v>145</v>
      </c>
    </row>
    <row r="19" spans="1:12" s="135" customFormat="1" ht="18.75" customHeight="1">
      <c r="A19" s="232"/>
      <c r="C19" s="14" t="s">
        <v>146</v>
      </c>
      <c r="D19" s="109" t="s">
        <v>147</v>
      </c>
      <c r="E19" s="196">
        <v>1056225.3999999999</v>
      </c>
      <c r="F19" s="196">
        <v>264056.40000000002</v>
      </c>
      <c r="G19" s="196">
        <f>E19-F19</f>
        <v>792168.99999999988</v>
      </c>
      <c r="H19" s="196">
        <v>237650.7</v>
      </c>
      <c r="I19" s="196">
        <f>G19-H19</f>
        <v>554518.29999999981</v>
      </c>
      <c r="J19" s="110" t="s">
        <v>148</v>
      </c>
      <c r="K19" s="87" t="s">
        <v>149</v>
      </c>
      <c r="L19" s="163"/>
    </row>
    <row r="20" spans="1:12" s="135" customFormat="1" ht="18.75" customHeight="1">
      <c r="A20" s="232"/>
      <c r="C20" s="14" t="s">
        <v>150</v>
      </c>
      <c r="D20" s="109" t="s">
        <v>213</v>
      </c>
      <c r="E20" s="196">
        <v>5020879.0999999996</v>
      </c>
      <c r="F20" s="196">
        <v>1255219.8</v>
      </c>
      <c r="G20" s="196">
        <f>E20-F20</f>
        <v>3765659.3</v>
      </c>
      <c r="H20" s="196">
        <v>1129697.8</v>
      </c>
      <c r="I20" s="196">
        <f>G20-H20</f>
        <v>2635961.5</v>
      </c>
      <c r="J20" s="110" t="s">
        <v>151</v>
      </c>
      <c r="K20" s="87" t="s">
        <v>152</v>
      </c>
      <c r="L20" s="163"/>
    </row>
    <row r="21" spans="1:12" s="135" customFormat="1" ht="24.75" customHeight="1">
      <c r="A21" s="232"/>
      <c r="C21" s="14" t="s">
        <v>153</v>
      </c>
      <c r="D21" s="109" t="s">
        <v>214</v>
      </c>
      <c r="E21" s="196">
        <v>2810031.3</v>
      </c>
      <c r="F21" s="196">
        <v>702507.8</v>
      </c>
      <c r="G21" s="196">
        <f>E21-F21</f>
        <v>2107523.5</v>
      </c>
      <c r="H21" s="196">
        <v>632257.1</v>
      </c>
      <c r="I21" s="196">
        <f>G21-H21</f>
        <v>1475266.4</v>
      </c>
      <c r="J21" s="110" t="s">
        <v>154</v>
      </c>
      <c r="K21" s="87" t="s">
        <v>155</v>
      </c>
      <c r="L21" s="163"/>
    </row>
    <row r="22" spans="1:12" s="135" customFormat="1" ht="25.5" customHeight="1">
      <c r="A22" s="232"/>
      <c r="C22" s="14" t="s">
        <v>156</v>
      </c>
      <c r="D22" s="109" t="s">
        <v>215</v>
      </c>
      <c r="E22" s="196">
        <v>95569.2</v>
      </c>
      <c r="F22" s="196">
        <v>0</v>
      </c>
      <c r="G22" s="196">
        <f>E22</f>
        <v>95569.2</v>
      </c>
      <c r="H22" s="196">
        <v>95569.2</v>
      </c>
      <c r="I22" s="196">
        <v>0</v>
      </c>
      <c r="J22" s="110" t="s">
        <v>157</v>
      </c>
      <c r="K22" s="87" t="s">
        <v>158</v>
      </c>
      <c r="L22" s="166"/>
    </row>
    <row r="23" spans="1:12" ht="23.25" customHeight="1" thickBot="1">
      <c r="A23" s="231"/>
      <c r="C23" s="92" t="s">
        <v>159</v>
      </c>
      <c r="D23" s="113" t="s">
        <v>216</v>
      </c>
      <c r="E23" s="289" t="s">
        <v>98</v>
      </c>
      <c r="F23" s="289" t="s">
        <v>98</v>
      </c>
      <c r="G23" s="289" t="s">
        <v>98</v>
      </c>
      <c r="H23" s="289" t="s">
        <v>98</v>
      </c>
      <c r="I23" s="289" t="s">
        <v>98</v>
      </c>
      <c r="J23" s="114" t="s">
        <v>160</v>
      </c>
      <c r="K23" s="89" t="s">
        <v>161</v>
      </c>
      <c r="L23" s="78"/>
    </row>
    <row r="24" spans="1:12" ht="21.75" customHeight="1" thickBot="1">
      <c r="A24" s="231"/>
      <c r="C24" s="431" t="s">
        <v>217</v>
      </c>
      <c r="D24" s="429"/>
      <c r="E24" s="199">
        <f>E5+E6+E9+E10+E11+E12+E13+E14+E15+E16+E17+E19+E20+E21+E22</f>
        <v>138267315</v>
      </c>
      <c r="F24" s="199">
        <f>F5+F6+F9+F10+F11+F12+F13+F14+F15+F16+F17+F19+F20+F21</f>
        <v>46865954.29999999</v>
      </c>
      <c r="G24" s="199">
        <f>G5+G6+G9+G10+G11+G12+G13+G14+G15+G16+G17+G19+G20+G21+G22</f>
        <v>91401360.699999988</v>
      </c>
      <c r="H24" s="199">
        <f>H5+H6+H9+H10+H11+H12+H13+H14+H15+H16+H17+H19+H20+H21+H22</f>
        <v>27609722.600000001</v>
      </c>
      <c r="I24" s="199">
        <f>I5+I6+I9+I10+I11+I12+I13+I14+I15+I16+I17+I19+I20+I21</f>
        <v>63791638.099999987</v>
      </c>
      <c r="J24" s="429" t="s">
        <v>162</v>
      </c>
      <c r="K24" s="430"/>
    </row>
    <row r="25" spans="1:12" ht="18" thickTop="1">
      <c r="A25" s="233">
        <v>12</v>
      </c>
      <c r="C25" s="396" t="s">
        <v>237</v>
      </c>
      <c r="D25" s="396"/>
      <c r="E25" s="93"/>
      <c r="F25" s="93"/>
      <c r="G25" s="134"/>
      <c r="H25" s="93"/>
      <c r="I25" s="134"/>
      <c r="J25" s="134"/>
      <c r="K25" s="93"/>
    </row>
    <row r="26" spans="1:12">
      <c r="A26" s="233"/>
      <c r="C26" s="253"/>
      <c r="D26" s="253"/>
      <c r="E26" s="93"/>
      <c r="F26" s="93"/>
      <c r="G26" s="134"/>
      <c r="H26" s="93"/>
      <c r="I26" s="134"/>
      <c r="J26" s="134"/>
      <c r="K26" s="93"/>
    </row>
    <row r="27" spans="1:12">
      <c r="A27" s="233"/>
      <c r="C27" s="253"/>
      <c r="D27" s="253"/>
      <c r="E27" s="134"/>
      <c r="F27" s="134"/>
      <c r="G27" s="134"/>
      <c r="H27" s="134"/>
      <c r="I27" s="134"/>
      <c r="J27" s="134"/>
      <c r="K27" s="93"/>
    </row>
    <row r="28" spans="1:12">
      <c r="A28" s="233"/>
      <c r="C28" s="253"/>
      <c r="D28" s="253"/>
      <c r="E28" s="134"/>
      <c r="F28" s="134"/>
      <c r="G28" s="134"/>
      <c r="H28" s="134"/>
      <c r="I28" s="134"/>
      <c r="J28" s="134"/>
      <c r="K28" s="93"/>
    </row>
    <row r="29" spans="1:12">
      <c r="A29" s="233"/>
      <c r="C29" s="253"/>
      <c r="D29" s="253"/>
      <c r="E29" s="281"/>
      <c r="F29" s="281"/>
      <c r="G29" s="281"/>
      <c r="H29" s="281"/>
      <c r="I29" s="281"/>
      <c r="J29" s="134"/>
      <c r="K29" s="93"/>
    </row>
    <row r="30" spans="1:12">
      <c r="A30" s="233"/>
      <c r="C30" s="253"/>
      <c r="D30" s="253"/>
      <c r="E30" s="281"/>
      <c r="F30" s="281"/>
      <c r="G30" s="281"/>
      <c r="H30" s="281"/>
      <c r="I30" s="281"/>
      <c r="J30" s="134"/>
      <c r="K30" s="93"/>
    </row>
    <row r="31" spans="1:12">
      <c r="A31" s="233"/>
      <c r="C31" s="253"/>
      <c r="D31" s="253"/>
      <c r="E31" s="134"/>
      <c r="F31" s="134"/>
      <c r="G31" s="134"/>
      <c r="H31" s="134"/>
      <c r="I31" s="134"/>
      <c r="J31" s="134"/>
      <c r="K31" s="93"/>
    </row>
    <row r="32" spans="1:12">
      <c r="A32" s="233"/>
      <c r="C32" s="253"/>
      <c r="D32" s="253"/>
      <c r="E32" s="134"/>
      <c r="F32" s="134"/>
      <c r="G32" s="134"/>
      <c r="H32" s="134"/>
      <c r="I32" s="134"/>
      <c r="J32" s="134"/>
      <c r="K32" s="93"/>
    </row>
    <row r="33" spans="1:11">
      <c r="A33" s="233"/>
      <c r="C33" s="253"/>
      <c r="D33" s="253"/>
      <c r="E33" s="282"/>
      <c r="F33" s="282"/>
      <c r="G33" s="282"/>
      <c r="H33" s="282"/>
      <c r="I33" s="282"/>
      <c r="J33" s="134"/>
      <c r="K33" s="93"/>
    </row>
    <row r="34" spans="1:11">
      <c r="A34" s="231"/>
      <c r="E34" s="278"/>
      <c r="F34" s="278"/>
      <c r="G34" s="278"/>
      <c r="H34" s="278"/>
      <c r="I34" s="278"/>
      <c r="J34" s="78"/>
    </row>
    <row r="35" spans="1:11">
      <c r="A35" s="231"/>
      <c r="E35" s="78"/>
      <c r="F35" s="78"/>
      <c r="G35" s="78"/>
      <c r="H35" s="78"/>
      <c r="I35" s="78"/>
      <c r="J35" s="78"/>
    </row>
    <row r="36" spans="1:11">
      <c r="E36" s="78"/>
      <c r="F36" s="78"/>
      <c r="G36" s="78"/>
      <c r="H36" s="196"/>
      <c r="I36" s="78"/>
      <c r="J36" s="78"/>
    </row>
    <row r="37" spans="1:11">
      <c r="E37" s="78"/>
      <c r="F37" s="78"/>
      <c r="G37" s="78"/>
      <c r="H37" s="78"/>
      <c r="I37" s="78"/>
      <c r="J37" s="78"/>
    </row>
    <row r="38" spans="1:11">
      <c r="G38" s="78"/>
      <c r="H38" s="78"/>
      <c r="I38" s="78"/>
      <c r="J38" s="78"/>
    </row>
    <row r="39" spans="1:11">
      <c r="E39" s="78"/>
      <c r="F39" s="78"/>
      <c r="G39" s="78"/>
      <c r="H39" s="78"/>
      <c r="I39" s="78"/>
    </row>
    <row r="40" spans="1:11">
      <c r="E40" s="78"/>
      <c r="F40" s="78"/>
      <c r="G40" s="78"/>
      <c r="H40" s="78"/>
      <c r="I40" s="78"/>
    </row>
    <row r="41" spans="1:11" ht="15.75">
      <c r="E41" s="78"/>
      <c r="F41" s="95"/>
      <c r="G41" s="95"/>
      <c r="H41" s="211"/>
    </row>
    <row r="42" spans="1:11">
      <c r="E42" s="78"/>
      <c r="F42" s="78"/>
      <c r="G42" s="78"/>
      <c r="H42" s="78"/>
      <c r="I42" s="78"/>
    </row>
    <row r="43" spans="1:11">
      <c r="E43" s="78"/>
      <c r="F43" s="78"/>
      <c r="G43" s="78"/>
      <c r="H43" s="78"/>
      <c r="I43" s="78"/>
    </row>
    <row r="44" spans="1:11">
      <c r="E44" s="78"/>
      <c r="F44" s="78"/>
      <c r="G44" s="78"/>
      <c r="H44" s="78"/>
      <c r="I44" s="78"/>
    </row>
    <row r="45" spans="1:11">
      <c r="E45" s="78"/>
      <c r="F45" s="78"/>
      <c r="G45" s="78"/>
      <c r="H45" s="78"/>
      <c r="I45" s="78"/>
    </row>
    <row r="46" spans="1:11">
      <c r="H46" s="78"/>
      <c r="I46" s="78"/>
    </row>
    <row r="47" spans="1:11">
      <c r="H47" s="78"/>
      <c r="I47" s="78"/>
    </row>
    <row r="48" spans="1:11">
      <c r="H48" s="78"/>
    </row>
    <row r="50" spans="8:8">
      <c r="H50" s="78"/>
    </row>
    <row r="53" spans="8:8">
      <c r="H53" s="78"/>
    </row>
    <row r="54" spans="8:8">
      <c r="H54" s="78"/>
    </row>
    <row r="76" spans="5:9">
      <c r="E76" s="78"/>
      <c r="F76" s="78"/>
      <c r="G76" s="78"/>
      <c r="H76" s="78"/>
      <c r="I76" s="78"/>
    </row>
    <row r="78" spans="5:9">
      <c r="G78" s="78"/>
    </row>
    <row r="79" spans="5:9">
      <c r="E79" s="78"/>
      <c r="F79" s="78"/>
      <c r="G79" s="78"/>
      <c r="H79" s="78"/>
      <c r="I79" s="7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6" bottom="0.31" header="0.196850393700787" footer="0.196850393700787"/>
  <pageSetup paperSize="9" scale="8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فهرست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'9'!OLE_LINK2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'!Print_Area</vt:lpstr>
      <vt:lpstr>'فهرست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Hiba Abdullah</cp:lastModifiedBy>
  <cp:lastPrinted>2018-02-20T07:23:46Z</cp:lastPrinted>
  <dcterms:created xsi:type="dcterms:W3CDTF">2006-10-17T08:39:25Z</dcterms:created>
  <dcterms:modified xsi:type="dcterms:W3CDTF">2018-02-25T05:42:49Z</dcterms:modified>
</cp:coreProperties>
</file>